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off\Google Drive\Tmp\"/>
    </mc:Choice>
  </mc:AlternateContent>
  <xr:revisionPtr revIDLastSave="0" documentId="8_{66FE3BC8-1720-4115-AEA3-D62126674AE5}" xr6:coauthVersionLast="47" xr6:coauthVersionMax="47" xr10:uidLastSave="{00000000-0000-0000-0000-000000000000}"/>
  <bookViews>
    <workbookView xWindow="1470" yWindow="1470" windowWidth="25560" windowHeight="13320" tabRatio="845" xr2:uid="{F71C38BC-2327-423B-A1BB-8AB803958849}"/>
  </bookViews>
  <sheets>
    <sheet name="AllDivisions" sheetId="12" r:id="rId1"/>
    <sheet name="DIVISION 1" sheetId="2" r:id="rId2"/>
    <sheet name="DIVISION 2" sheetId="3" r:id="rId3"/>
    <sheet name="DIVISION 3" sheetId="5" r:id="rId4"/>
    <sheet name="DIVISION 4" sheetId="6" r:id="rId5"/>
    <sheet name="DIVISION 5" sheetId="7" r:id="rId6"/>
    <sheet name="DIVISION 6" sheetId="8" r:id="rId7"/>
    <sheet name="BEE DIV A" sheetId="10" r:id="rId8"/>
    <sheet name="BEE DIV B" sheetId="11" r:id="rId9"/>
  </sheets>
  <definedNames>
    <definedName name="_xlnm._FilterDatabase" localSheetId="2" hidden="1">'DIVISION 2'!$A$2:$V$23</definedName>
    <definedName name="_xlnm.Print_Area" localSheetId="7">'BEE DIV A'!$A$2:$AV$20</definedName>
    <definedName name="_xlnm.Print_Area" localSheetId="8">'BEE DIV B'!$A$2:$BB$20</definedName>
    <definedName name="_xlnm.Print_Area" localSheetId="1">'DIVISION 1'!$A$2:$BH$26</definedName>
    <definedName name="_xlnm.Print_Area" localSheetId="2">'DIVISION 2'!$A$2:$AV$20</definedName>
    <definedName name="_xlnm.Print_Area" localSheetId="3">'DIVISION 3'!$A$2:$AV$20</definedName>
    <definedName name="_xlnm.Print_Area" localSheetId="4">'DIVISION 4'!$A$2:$AV$20</definedName>
    <definedName name="_xlnm.Print_Area" localSheetId="5">'DIVISION 5'!$A$2:$AP$20</definedName>
    <definedName name="_xlnm.Print_Area" localSheetId="6">'DIVISION 6'!$A$2:$AP$17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3" i="2" l="1"/>
  <c r="AX34" i="2"/>
  <c r="AY39" i="2"/>
  <c r="AY40" i="2"/>
  <c r="AY41" i="2" s="1"/>
  <c r="AY43" i="2" s="1"/>
  <c r="AX19" i="2"/>
  <c r="AX35" i="2" l="1"/>
  <c r="BC19" i="2" l="1"/>
  <c r="BB19" i="2"/>
  <c r="AZ19" i="2"/>
  <c r="AY19" i="2"/>
  <c r="A24" i="2"/>
  <c r="A21" i="2"/>
  <c r="A18" i="2"/>
  <c r="R2" i="2" s="1"/>
  <c r="A15" i="2"/>
  <c r="A6" i="2"/>
  <c r="A9" i="2"/>
  <c r="A12" i="2"/>
  <c r="AM22" i="11"/>
  <c r="AJ22" i="11"/>
  <c r="AG22" i="11"/>
  <c r="AD22" i="11"/>
  <c r="AA22" i="11"/>
  <c r="X22" i="11"/>
  <c r="R22" i="11"/>
  <c r="O22" i="11"/>
  <c r="L22" i="11"/>
  <c r="I22" i="11"/>
  <c r="F22" i="11"/>
  <c r="C22" i="11"/>
  <c r="AP19" i="11"/>
  <c r="AJ19" i="11"/>
  <c r="AG19" i="11"/>
  <c r="AD19" i="11"/>
  <c r="AA19" i="11"/>
  <c r="X19" i="11"/>
  <c r="U19" i="11"/>
  <c r="O19" i="11"/>
  <c r="L19" i="11"/>
  <c r="I19" i="11"/>
  <c r="F19" i="11"/>
  <c r="C19" i="11"/>
  <c r="AP16" i="11"/>
  <c r="AM16" i="11"/>
  <c r="AG16" i="11"/>
  <c r="AD16" i="11"/>
  <c r="AA16" i="11"/>
  <c r="X16" i="11"/>
  <c r="U16" i="11"/>
  <c r="R16" i="11"/>
  <c r="I16" i="11"/>
  <c r="C16" i="11"/>
  <c r="AP13" i="11"/>
  <c r="AM13" i="11"/>
  <c r="AJ13" i="11"/>
  <c r="AD13" i="11"/>
  <c r="AA13" i="11"/>
  <c r="X13" i="11"/>
  <c r="U13" i="11"/>
  <c r="R13" i="11"/>
  <c r="I13" i="11"/>
  <c r="F13" i="11"/>
  <c r="C13" i="11"/>
  <c r="AP10" i="11"/>
  <c r="AM10" i="11"/>
  <c r="AJ10" i="11"/>
  <c r="AG10" i="11"/>
  <c r="AA10" i="11"/>
  <c r="X10" i="11"/>
  <c r="U10" i="11"/>
  <c r="R10" i="11"/>
  <c r="O10" i="11"/>
  <c r="L10" i="11"/>
  <c r="F10" i="11"/>
  <c r="C10" i="11"/>
  <c r="AP7" i="11"/>
  <c r="AM7" i="11"/>
  <c r="AJ7" i="11"/>
  <c r="AG7" i="11"/>
  <c r="AD7" i="11"/>
  <c r="X7" i="11"/>
  <c r="U7" i="11"/>
  <c r="R7" i="11"/>
  <c r="L7" i="11"/>
  <c r="I7" i="11"/>
  <c r="C7" i="11"/>
  <c r="AP4" i="11"/>
  <c r="AM4" i="11"/>
  <c r="AJ4" i="11"/>
  <c r="AG4" i="11"/>
  <c r="AD4" i="11"/>
  <c r="AA4" i="11"/>
  <c r="U4" i="11"/>
  <c r="R4" i="11"/>
  <c r="O4" i="11"/>
  <c r="L4" i="11"/>
  <c r="I4" i="11"/>
  <c r="F4" i="11"/>
  <c r="AM22" i="10"/>
  <c r="AJ22" i="10"/>
  <c r="AG22" i="10"/>
  <c r="AD22" i="10"/>
  <c r="AA22" i="10"/>
  <c r="X22" i="10"/>
  <c r="R22" i="10"/>
  <c r="O22" i="10"/>
  <c r="L22" i="10"/>
  <c r="I22" i="10"/>
  <c r="F22" i="10"/>
  <c r="C22" i="10"/>
  <c r="AP19" i="10"/>
  <c r="AJ19" i="10"/>
  <c r="AG19" i="10"/>
  <c r="AD19" i="10"/>
  <c r="AA19" i="10"/>
  <c r="X19" i="10"/>
  <c r="U19" i="10"/>
  <c r="O19" i="10"/>
  <c r="L19" i="10"/>
  <c r="I19" i="10"/>
  <c r="F19" i="10"/>
  <c r="C19" i="10"/>
  <c r="AP16" i="10"/>
  <c r="AM16" i="10"/>
  <c r="AG16" i="10"/>
  <c r="AD16" i="10"/>
  <c r="AA16" i="10"/>
  <c r="X16" i="10"/>
  <c r="U16" i="10"/>
  <c r="R16" i="10"/>
  <c r="L16" i="10"/>
  <c r="I16" i="10"/>
  <c r="F16" i="10"/>
  <c r="C16" i="10"/>
  <c r="AP13" i="10"/>
  <c r="AM13" i="10"/>
  <c r="AJ13" i="10"/>
  <c r="AD13" i="10"/>
  <c r="AA13" i="10"/>
  <c r="X13" i="10"/>
  <c r="U13" i="10"/>
  <c r="R13" i="10"/>
  <c r="O13" i="10"/>
  <c r="I13" i="10"/>
  <c r="F13" i="10"/>
  <c r="C13" i="10"/>
  <c r="AP10" i="10"/>
  <c r="AM10" i="10"/>
  <c r="AJ10" i="10"/>
  <c r="AG10" i="10"/>
  <c r="AA10" i="10"/>
  <c r="X10" i="10"/>
  <c r="U10" i="10"/>
  <c r="R10" i="10"/>
  <c r="O10" i="10"/>
  <c r="L10" i="10"/>
  <c r="F10" i="10"/>
  <c r="C10" i="10"/>
  <c r="AP7" i="10"/>
  <c r="AM7" i="10"/>
  <c r="AJ7" i="10"/>
  <c r="AG7" i="10"/>
  <c r="AD7" i="10"/>
  <c r="X7" i="10"/>
  <c r="U7" i="10"/>
  <c r="R7" i="10"/>
  <c r="O7" i="10"/>
  <c r="L7" i="10"/>
  <c r="I7" i="10"/>
  <c r="C7" i="10"/>
  <c r="AP4" i="10"/>
  <c r="AM4" i="10"/>
  <c r="AJ4" i="10"/>
  <c r="AG4" i="10"/>
  <c r="AD4" i="10"/>
  <c r="AA4" i="10"/>
  <c r="U4" i="10"/>
  <c r="R4" i="10"/>
  <c r="O4" i="10"/>
  <c r="L4" i="10"/>
  <c r="I4" i="10"/>
  <c r="F4" i="10"/>
  <c r="AM22" i="8"/>
  <c r="AJ22" i="8"/>
  <c r="AG22" i="8"/>
  <c r="AD22" i="8"/>
  <c r="AA22" i="8"/>
  <c r="X22" i="8"/>
  <c r="R22" i="8"/>
  <c r="O22" i="8"/>
  <c r="L22" i="8"/>
  <c r="I22" i="8"/>
  <c r="F22" i="8"/>
  <c r="C22" i="8"/>
  <c r="AP19" i="8"/>
  <c r="AJ19" i="8"/>
  <c r="AG19" i="8"/>
  <c r="AD19" i="8"/>
  <c r="AA19" i="8"/>
  <c r="X19" i="8"/>
  <c r="U19" i="8"/>
  <c r="O19" i="8"/>
  <c r="L19" i="8"/>
  <c r="I19" i="8"/>
  <c r="F19" i="8"/>
  <c r="C19" i="8"/>
  <c r="AS19" i="8" s="1"/>
  <c r="AP16" i="8"/>
  <c r="AM16" i="8"/>
  <c r="AG16" i="8"/>
  <c r="AD16" i="8"/>
  <c r="AA16" i="8"/>
  <c r="X16" i="8"/>
  <c r="U16" i="8"/>
  <c r="R16" i="8"/>
  <c r="L16" i="8"/>
  <c r="I16" i="8"/>
  <c r="F16" i="8"/>
  <c r="C16" i="8"/>
  <c r="AP13" i="8"/>
  <c r="AM13" i="8"/>
  <c r="AJ13" i="8"/>
  <c r="AD13" i="8"/>
  <c r="AA13" i="8"/>
  <c r="X13" i="8"/>
  <c r="U13" i="8"/>
  <c r="R13" i="8"/>
  <c r="O13" i="8"/>
  <c r="I13" i="8"/>
  <c r="F13" i="8"/>
  <c r="C13" i="8"/>
  <c r="AP10" i="8"/>
  <c r="AM10" i="8"/>
  <c r="AJ10" i="8"/>
  <c r="AG10" i="8"/>
  <c r="AA10" i="8"/>
  <c r="X10" i="8"/>
  <c r="U10" i="8"/>
  <c r="R10" i="8"/>
  <c r="O10" i="8"/>
  <c r="L10" i="8"/>
  <c r="F10" i="8"/>
  <c r="C10" i="8"/>
  <c r="AP7" i="8"/>
  <c r="AM7" i="8"/>
  <c r="AJ7" i="8"/>
  <c r="AG7" i="8"/>
  <c r="AD7" i="8"/>
  <c r="X7" i="8"/>
  <c r="U7" i="8"/>
  <c r="R7" i="8"/>
  <c r="O7" i="8"/>
  <c r="L7" i="8"/>
  <c r="I7" i="8"/>
  <c r="C7" i="8"/>
  <c r="AP4" i="8"/>
  <c r="AM4" i="8"/>
  <c r="AJ4" i="8"/>
  <c r="AG4" i="8"/>
  <c r="AD4" i="8"/>
  <c r="AA4" i="8"/>
  <c r="U4" i="8"/>
  <c r="R4" i="8"/>
  <c r="O4" i="8"/>
  <c r="L4" i="8"/>
  <c r="I4" i="8"/>
  <c r="F4" i="8"/>
  <c r="AM22" i="7"/>
  <c r="AJ22" i="7"/>
  <c r="AG22" i="7"/>
  <c r="AD22" i="7"/>
  <c r="AA22" i="7"/>
  <c r="X22" i="7"/>
  <c r="R22" i="7"/>
  <c r="O22" i="7"/>
  <c r="L22" i="7"/>
  <c r="I22" i="7"/>
  <c r="F22" i="7"/>
  <c r="C22" i="7"/>
  <c r="AP19" i="7"/>
  <c r="AJ19" i="7"/>
  <c r="AG19" i="7"/>
  <c r="AD19" i="7"/>
  <c r="AA19" i="7"/>
  <c r="X19" i="7"/>
  <c r="U19" i="7"/>
  <c r="O19" i="7"/>
  <c r="L19" i="7"/>
  <c r="I19" i="7"/>
  <c r="F19" i="7"/>
  <c r="C19" i="7"/>
  <c r="AP16" i="7"/>
  <c r="AM16" i="7"/>
  <c r="AG16" i="7"/>
  <c r="AD16" i="7"/>
  <c r="AA16" i="7"/>
  <c r="X16" i="7"/>
  <c r="U16" i="7"/>
  <c r="R16" i="7"/>
  <c r="L16" i="7"/>
  <c r="I16" i="7"/>
  <c r="F16" i="7"/>
  <c r="C16" i="7"/>
  <c r="AP13" i="7"/>
  <c r="AM13" i="7"/>
  <c r="AJ13" i="7"/>
  <c r="AD13" i="7"/>
  <c r="AA13" i="7"/>
  <c r="X13" i="7"/>
  <c r="U13" i="7"/>
  <c r="R13" i="7"/>
  <c r="O13" i="7"/>
  <c r="I13" i="7"/>
  <c r="F13" i="7"/>
  <c r="C13" i="7"/>
  <c r="AP10" i="7"/>
  <c r="AM10" i="7"/>
  <c r="AJ10" i="7"/>
  <c r="AG10" i="7"/>
  <c r="AA10" i="7"/>
  <c r="X10" i="7"/>
  <c r="U10" i="7"/>
  <c r="R10" i="7"/>
  <c r="O10" i="7"/>
  <c r="L10" i="7"/>
  <c r="F10" i="7"/>
  <c r="C10" i="7"/>
  <c r="AP7" i="7"/>
  <c r="AM7" i="7"/>
  <c r="AJ7" i="7"/>
  <c r="AG7" i="7"/>
  <c r="AD7" i="7"/>
  <c r="X7" i="7"/>
  <c r="U7" i="7"/>
  <c r="R7" i="7"/>
  <c r="O7" i="7"/>
  <c r="L7" i="7"/>
  <c r="I7" i="7"/>
  <c r="C7" i="7"/>
  <c r="AP4" i="7"/>
  <c r="AM4" i="7"/>
  <c r="AJ4" i="7"/>
  <c r="AG4" i="7"/>
  <c r="AD4" i="7"/>
  <c r="AA4" i="7"/>
  <c r="U4" i="7"/>
  <c r="R4" i="7"/>
  <c r="O4" i="7"/>
  <c r="L4" i="7"/>
  <c r="I4" i="7"/>
  <c r="F4" i="7"/>
  <c r="AM22" i="5"/>
  <c r="AJ22" i="5"/>
  <c r="AG22" i="5"/>
  <c r="AD22" i="5"/>
  <c r="AA22" i="5"/>
  <c r="X22" i="5"/>
  <c r="R22" i="5"/>
  <c r="O22" i="5"/>
  <c r="L22" i="5"/>
  <c r="I22" i="5"/>
  <c r="F22" i="5"/>
  <c r="C22" i="5"/>
  <c r="AP19" i="5"/>
  <c r="AJ19" i="5"/>
  <c r="AG19" i="5"/>
  <c r="AD19" i="5"/>
  <c r="AA19" i="5"/>
  <c r="X19" i="5"/>
  <c r="U19" i="5"/>
  <c r="O19" i="5"/>
  <c r="L19" i="5"/>
  <c r="I19" i="5"/>
  <c r="F19" i="5"/>
  <c r="C19" i="5"/>
  <c r="AP16" i="5"/>
  <c r="AM16" i="5"/>
  <c r="AG16" i="5"/>
  <c r="AD16" i="5"/>
  <c r="AA16" i="5"/>
  <c r="X16" i="5"/>
  <c r="U16" i="5"/>
  <c r="R16" i="5"/>
  <c r="L16" i="5"/>
  <c r="I16" i="5"/>
  <c r="F16" i="5"/>
  <c r="C16" i="5"/>
  <c r="AP13" i="5"/>
  <c r="AM13" i="5"/>
  <c r="AJ13" i="5"/>
  <c r="AD13" i="5"/>
  <c r="AA13" i="5"/>
  <c r="X13" i="5"/>
  <c r="U13" i="5"/>
  <c r="R13" i="5"/>
  <c r="O13" i="5"/>
  <c r="I13" i="5"/>
  <c r="C13" i="5"/>
  <c r="AP10" i="5"/>
  <c r="AM10" i="5"/>
  <c r="AJ10" i="5"/>
  <c r="AG10" i="5"/>
  <c r="AA10" i="5"/>
  <c r="X10" i="5"/>
  <c r="U10" i="5"/>
  <c r="R10" i="5"/>
  <c r="O10" i="5"/>
  <c r="L10" i="5"/>
  <c r="F10" i="5"/>
  <c r="C10" i="5"/>
  <c r="AP7" i="5"/>
  <c r="AM7" i="5"/>
  <c r="AJ7" i="5"/>
  <c r="AG7" i="5"/>
  <c r="AD7" i="5"/>
  <c r="X7" i="5"/>
  <c r="U7" i="5"/>
  <c r="R7" i="5"/>
  <c r="O7" i="5"/>
  <c r="I7" i="5"/>
  <c r="C7" i="5"/>
  <c r="AP4" i="5"/>
  <c r="AM4" i="5"/>
  <c r="AJ4" i="5"/>
  <c r="AG4" i="5"/>
  <c r="AD4" i="5"/>
  <c r="AA4" i="5"/>
  <c r="U4" i="5"/>
  <c r="R4" i="5"/>
  <c r="O4" i="5"/>
  <c r="L4" i="5"/>
  <c r="I4" i="5"/>
  <c r="F4" i="5"/>
  <c r="I16" i="6"/>
  <c r="U19" i="3"/>
  <c r="O4" i="3"/>
  <c r="I4" i="3"/>
  <c r="C10" i="3"/>
  <c r="X22" i="2"/>
  <c r="AX32" i="6"/>
  <c r="AA7" i="6"/>
  <c r="AA25" i="6"/>
  <c r="AA22" i="6"/>
  <c r="AA19" i="6"/>
  <c r="AA16" i="6"/>
  <c r="AA13" i="6"/>
  <c r="AA10" i="6"/>
  <c r="X4" i="6"/>
  <c r="AX31" i="6"/>
  <c r="AR28" i="5"/>
  <c r="AS25" i="6"/>
  <c r="AV22" i="6"/>
  <c r="AS19" i="6"/>
  <c r="AS16" i="6"/>
  <c r="AS13" i="6"/>
  <c r="AS10" i="6"/>
  <c r="AS7" i="6"/>
  <c r="AS4" i="6"/>
  <c r="U25" i="6"/>
  <c r="BC22" i="6"/>
  <c r="BB22" i="6"/>
  <c r="AP22" i="6"/>
  <c r="AM22" i="6"/>
  <c r="AJ22" i="6"/>
  <c r="AG22" i="6"/>
  <c r="AD22" i="6"/>
  <c r="X22" i="6"/>
  <c r="R22" i="6"/>
  <c r="O22" i="6"/>
  <c r="L22" i="6"/>
  <c r="I22" i="6"/>
  <c r="F22" i="6"/>
  <c r="C22" i="6"/>
  <c r="A24" i="6"/>
  <c r="AV2" i="6" s="1"/>
  <c r="A21" i="6"/>
  <c r="AS2" i="6" s="1"/>
  <c r="A18" i="6"/>
  <c r="AP2" i="6" s="1"/>
  <c r="A15" i="6"/>
  <c r="AM2" i="6" s="1"/>
  <c r="A12" i="6"/>
  <c r="AJ2" i="6" s="1"/>
  <c r="A9" i="6"/>
  <c r="I2" i="6" s="1"/>
  <c r="A6" i="6"/>
  <c r="F2" i="6" s="1"/>
  <c r="A3" i="6"/>
  <c r="AA2" i="6" s="1"/>
  <c r="A21" i="11"/>
  <c r="A18" i="11"/>
  <c r="A15" i="11"/>
  <c r="A12" i="11"/>
  <c r="A9" i="11"/>
  <c r="A6" i="11"/>
  <c r="A3" i="11"/>
  <c r="A21" i="10"/>
  <c r="A18" i="10"/>
  <c r="A15" i="10"/>
  <c r="A12" i="10"/>
  <c r="A9" i="10"/>
  <c r="A6" i="10"/>
  <c r="A3" i="10"/>
  <c r="AW22" i="8"/>
  <c r="AV22" i="8"/>
  <c r="AY22" i="8" s="1"/>
  <c r="AW19" i="8"/>
  <c r="AV19" i="8"/>
  <c r="AY19" i="8" s="1"/>
  <c r="A18" i="8"/>
  <c r="R2" i="8" s="1"/>
  <c r="A21" i="8"/>
  <c r="AP2" i="8" s="1"/>
  <c r="A15" i="8"/>
  <c r="A12" i="8"/>
  <c r="A9" i="8"/>
  <c r="A6" i="8"/>
  <c r="A3" i="8"/>
  <c r="A21" i="7"/>
  <c r="A18" i="7"/>
  <c r="A15" i="7"/>
  <c r="A12" i="7"/>
  <c r="A9" i="7"/>
  <c r="A6" i="7"/>
  <c r="A3" i="7"/>
  <c r="A21" i="3"/>
  <c r="A18" i="3"/>
  <c r="AM2" i="3" s="1"/>
  <c r="A15" i="3"/>
  <c r="A12" i="3"/>
  <c r="A9" i="3"/>
  <c r="A6" i="3"/>
  <c r="A3" i="3"/>
  <c r="A21" i="5"/>
  <c r="A18" i="5"/>
  <c r="A15" i="5"/>
  <c r="A12" i="5"/>
  <c r="A9" i="5"/>
  <c r="A6" i="5"/>
  <c r="A3" i="5"/>
  <c r="BC25" i="2"/>
  <c r="BB25" i="2"/>
  <c r="AS25" i="2"/>
  <c r="AP25" i="2"/>
  <c r="AJ25" i="2"/>
  <c r="AG25" i="2"/>
  <c r="AD25" i="2"/>
  <c r="AA25" i="2"/>
  <c r="U25" i="2"/>
  <c r="R25" i="2"/>
  <c r="L25" i="2"/>
  <c r="I25" i="2"/>
  <c r="F25" i="2"/>
  <c r="C25" i="2"/>
  <c r="BC22" i="2"/>
  <c r="BB22" i="2"/>
  <c r="AV22" i="2"/>
  <c r="AP22" i="2"/>
  <c r="AJ22" i="2"/>
  <c r="AG22" i="2"/>
  <c r="AD22" i="2"/>
  <c r="AA22" i="2"/>
  <c r="R22" i="2"/>
  <c r="L22" i="2"/>
  <c r="I22" i="2"/>
  <c r="F22" i="2"/>
  <c r="C22" i="2"/>
  <c r="A3" i="2"/>
  <c r="BE19" i="2" l="1"/>
  <c r="K11" i="12" s="1"/>
  <c r="O2" i="2"/>
  <c r="AX22" i="2"/>
  <c r="AX25" i="2"/>
  <c r="AM2" i="2"/>
  <c r="AP2" i="2"/>
  <c r="BA19" i="2"/>
  <c r="G11" i="12" s="1"/>
  <c r="BD19" i="2"/>
  <c r="J11" i="12" s="1"/>
  <c r="AS22" i="8"/>
  <c r="F11" i="12"/>
  <c r="M11" i="12"/>
  <c r="H11" i="12"/>
  <c r="L10" i="12"/>
  <c r="I11" i="12"/>
  <c r="D11" i="12"/>
  <c r="L11" i="12"/>
  <c r="E11" i="12"/>
  <c r="X2" i="6"/>
  <c r="AG2" i="6"/>
  <c r="U2" i="6"/>
  <c r="AZ22" i="2"/>
  <c r="AX19" i="8"/>
  <c r="AT19" i="8"/>
  <c r="AY25" i="2"/>
  <c r="AZ25" i="2"/>
  <c r="BE25" i="2"/>
  <c r="BG25" i="2"/>
  <c r="BD25" i="2"/>
  <c r="BE22" i="2"/>
  <c r="K12" i="12" s="1"/>
  <c r="BD22" i="2"/>
  <c r="AY22" i="2"/>
  <c r="AX33" i="6"/>
  <c r="AX22" i="6" s="1"/>
  <c r="D47" i="12" s="1"/>
  <c r="C2" i="6"/>
  <c r="AD2" i="6"/>
  <c r="L2" i="6"/>
  <c r="O2" i="6"/>
  <c r="R2" i="6"/>
  <c r="BD22" i="6"/>
  <c r="J47" i="12" s="1"/>
  <c r="AZ22" i="6"/>
  <c r="F47" i="12" s="1"/>
  <c r="BG22" i="6"/>
  <c r="M47" i="12" s="1"/>
  <c r="AY22" i="6"/>
  <c r="E47" i="12" s="1"/>
  <c r="BE22" i="6"/>
  <c r="K47" i="12" s="1"/>
  <c r="L90" i="12"/>
  <c r="AM2" i="8"/>
  <c r="L56" i="12"/>
  <c r="L86" i="12"/>
  <c r="U2" i="8"/>
  <c r="L81" i="12"/>
  <c r="L48" i="12"/>
  <c r="L42" i="12"/>
  <c r="L44" i="12"/>
  <c r="L47" i="12"/>
  <c r="L41" i="12"/>
  <c r="I47" i="12"/>
  <c r="L46" i="12"/>
  <c r="H47" i="12"/>
  <c r="L43" i="12"/>
  <c r="L45" i="12"/>
  <c r="L87" i="12"/>
  <c r="L92" i="12"/>
  <c r="L89" i="12"/>
  <c r="L91" i="12"/>
  <c r="L88" i="12"/>
  <c r="L76" i="12"/>
  <c r="L78" i="12"/>
  <c r="L80" i="12"/>
  <c r="L77" i="12"/>
  <c r="L75" i="12"/>
  <c r="L79" i="12"/>
  <c r="AR19" i="8"/>
  <c r="BA19" i="8"/>
  <c r="AT22" i="8"/>
  <c r="AX22" i="8"/>
  <c r="AR22" i="8"/>
  <c r="BA22" i="8"/>
  <c r="L64" i="12"/>
  <c r="L67" i="12"/>
  <c r="L69" i="12"/>
  <c r="L66" i="12"/>
  <c r="L68" i="12"/>
  <c r="L70" i="12"/>
  <c r="L65" i="12"/>
  <c r="L58" i="12"/>
  <c r="L59" i="12"/>
  <c r="L55" i="12"/>
  <c r="L53" i="12"/>
  <c r="L57" i="12"/>
  <c r="L54" i="12"/>
  <c r="L36" i="12"/>
  <c r="L33" i="12"/>
  <c r="L32" i="12"/>
  <c r="L35" i="12"/>
  <c r="L30" i="12"/>
  <c r="L34" i="12"/>
  <c r="L31" i="12"/>
  <c r="L24" i="12"/>
  <c r="L23" i="12"/>
  <c r="L19" i="12"/>
  <c r="G24" i="12"/>
  <c r="L20" i="12"/>
  <c r="L25" i="12"/>
  <c r="L22" i="12"/>
  <c r="L21" i="12"/>
  <c r="L8" i="12"/>
  <c r="L6" i="12"/>
  <c r="L9" i="12"/>
  <c r="L13" i="12"/>
  <c r="I13" i="12"/>
  <c r="L12" i="12"/>
  <c r="H13" i="12"/>
  <c r="L7" i="12"/>
  <c r="AS2" i="2"/>
  <c r="BG22" i="2"/>
  <c r="X2" i="2"/>
  <c r="AA2" i="2"/>
  <c r="F4" i="2"/>
  <c r="AW22" i="11"/>
  <c r="I92" i="12" s="1"/>
  <c r="AV22" i="11"/>
  <c r="H92" i="12" s="1"/>
  <c r="AW19" i="11"/>
  <c r="I91" i="12" s="1"/>
  <c r="AV19" i="11"/>
  <c r="H91" i="12" s="1"/>
  <c r="AW16" i="11"/>
  <c r="I90" i="12" s="1"/>
  <c r="AV16" i="11"/>
  <c r="H90" i="12" s="1"/>
  <c r="AW13" i="11"/>
  <c r="I89" i="12" s="1"/>
  <c r="AV13" i="11"/>
  <c r="H89" i="12" s="1"/>
  <c r="AW10" i="11"/>
  <c r="I88" i="12" s="1"/>
  <c r="AV10" i="11"/>
  <c r="H88" i="12" s="1"/>
  <c r="AW7" i="11"/>
  <c r="I87" i="12" s="1"/>
  <c r="AV7" i="11"/>
  <c r="H87" i="12" s="1"/>
  <c r="AW4" i="11"/>
  <c r="I86" i="12" s="1"/>
  <c r="AV4" i="11"/>
  <c r="H86" i="12" s="1"/>
  <c r="AJ2" i="11"/>
  <c r="AG2" i="11"/>
  <c r="AD2" i="11"/>
  <c r="AA2" i="11"/>
  <c r="X2" i="11"/>
  <c r="U2" i="11"/>
  <c r="R2" i="11"/>
  <c r="O2" i="11"/>
  <c r="L2" i="11"/>
  <c r="I2" i="11"/>
  <c r="F2" i="11"/>
  <c r="C2" i="11"/>
  <c r="AW22" i="10"/>
  <c r="I81" i="12" s="1"/>
  <c r="AV22" i="10"/>
  <c r="H81" i="12" s="1"/>
  <c r="AW19" i="10"/>
  <c r="I80" i="12" s="1"/>
  <c r="AV19" i="10"/>
  <c r="H80" i="12" s="1"/>
  <c r="AW16" i="10"/>
  <c r="I79" i="12" s="1"/>
  <c r="AV16" i="10"/>
  <c r="H79" i="12" s="1"/>
  <c r="AW13" i="10"/>
  <c r="I78" i="12" s="1"/>
  <c r="AV13" i="10"/>
  <c r="H78" i="12" s="1"/>
  <c r="AW10" i="10"/>
  <c r="I77" i="12" s="1"/>
  <c r="AV10" i="10"/>
  <c r="H77" i="12" s="1"/>
  <c r="AW7" i="10"/>
  <c r="I76" i="12" s="1"/>
  <c r="AV7" i="10"/>
  <c r="H76" i="12" s="1"/>
  <c r="AW4" i="10"/>
  <c r="I75" i="12" s="1"/>
  <c r="AV4" i="10"/>
  <c r="H75" i="12" s="1"/>
  <c r="AP2" i="10"/>
  <c r="AJ2" i="10"/>
  <c r="AG2" i="10"/>
  <c r="AD2" i="10"/>
  <c r="AA2" i="10"/>
  <c r="X2" i="10"/>
  <c r="U2" i="10"/>
  <c r="R2" i="10"/>
  <c r="O2" i="10"/>
  <c r="L2" i="10"/>
  <c r="I2" i="10"/>
  <c r="F2" i="10"/>
  <c r="C2" i="10"/>
  <c r="AW16" i="8"/>
  <c r="AV16" i="8"/>
  <c r="AW13" i="8"/>
  <c r="AV13" i="8"/>
  <c r="AW10" i="8"/>
  <c r="AV10" i="8"/>
  <c r="H66" i="12" s="1"/>
  <c r="AW7" i="8"/>
  <c r="I65" i="12" s="1"/>
  <c r="AV7" i="8"/>
  <c r="H65" i="12" s="1"/>
  <c r="AW4" i="8"/>
  <c r="I64" i="12" s="1"/>
  <c r="AV4" i="8"/>
  <c r="AJ2" i="8"/>
  <c r="AG2" i="8"/>
  <c r="AD2" i="8"/>
  <c r="AA2" i="8"/>
  <c r="X2" i="8"/>
  <c r="O2" i="8"/>
  <c r="L2" i="8"/>
  <c r="I2" i="8"/>
  <c r="F2" i="8"/>
  <c r="C2" i="8"/>
  <c r="AW22" i="7"/>
  <c r="I59" i="12" s="1"/>
  <c r="AV22" i="7"/>
  <c r="H59" i="12" s="1"/>
  <c r="AW19" i="7"/>
  <c r="I58" i="12" s="1"/>
  <c r="AV19" i="7"/>
  <c r="H58" i="12" s="1"/>
  <c r="AW16" i="7"/>
  <c r="I57" i="12" s="1"/>
  <c r="AV16" i="7"/>
  <c r="AW13" i="7"/>
  <c r="I56" i="12" s="1"/>
  <c r="AV13" i="7"/>
  <c r="H56" i="12" s="1"/>
  <c r="AW10" i="7"/>
  <c r="I55" i="12" s="1"/>
  <c r="AV10" i="7"/>
  <c r="H55" i="12" s="1"/>
  <c r="AW7" i="7"/>
  <c r="I54" i="12" s="1"/>
  <c r="AV7" i="7"/>
  <c r="H54" i="12" s="1"/>
  <c r="AW4" i="7"/>
  <c r="I53" i="12" s="1"/>
  <c r="AV4" i="7"/>
  <c r="H53" i="12" s="1"/>
  <c r="AP2" i="7"/>
  <c r="AJ2" i="7"/>
  <c r="AG2" i="7"/>
  <c r="AD2" i="7"/>
  <c r="AA2" i="7"/>
  <c r="X2" i="7"/>
  <c r="U2" i="7"/>
  <c r="R2" i="7"/>
  <c r="O2" i="7"/>
  <c r="L2" i="7"/>
  <c r="I2" i="7"/>
  <c r="F2" i="7"/>
  <c r="C2" i="7"/>
  <c r="BC25" i="6"/>
  <c r="I48" i="12" s="1"/>
  <c r="BB25" i="6"/>
  <c r="H48" i="12" s="1"/>
  <c r="AP25" i="6"/>
  <c r="AM25" i="6"/>
  <c r="AJ25" i="6"/>
  <c r="AG25" i="6"/>
  <c r="AD25" i="6"/>
  <c r="R25" i="6"/>
  <c r="O25" i="6"/>
  <c r="L25" i="6"/>
  <c r="I25" i="6"/>
  <c r="F25" i="6"/>
  <c r="C25" i="6"/>
  <c r="BC19" i="6"/>
  <c r="I46" i="12" s="1"/>
  <c r="BB19" i="6"/>
  <c r="H46" i="12" s="1"/>
  <c r="AV19" i="6"/>
  <c r="AM19" i="6"/>
  <c r="AJ19" i="6"/>
  <c r="AG19" i="6"/>
  <c r="AD19" i="6"/>
  <c r="X19" i="6"/>
  <c r="U19" i="6"/>
  <c r="O19" i="6"/>
  <c r="L19" i="6"/>
  <c r="I19" i="6"/>
  <c r="F19" i="6"/>
  <c r="C19" i="6"/>
  <c r="BC16" i="6"/>
  <c r="I45" i="12" s="1"/>
  <c r="BB16" i="6"/>
  <c r="H45" i="12" s="1"/>
  <c r="AV16" i="6"/>
  <c r="AP16" i="6"/>
  <c r="AJ16" i="6"/>
  <c r="AG16" i="6"/>
  <c r="AD16" i="6"/>
  <c r="X16" i="6"/>
  <c r="U16" i="6"/>
  <c r="R16" i="6"/>
  <c r="L16" i="6"/>
  <c r="F16" i="6"/>
  <c r="C16" i="6"/>
  <c r="BC13" i="6"/>
  <c r="I44" i="12" s="1"/>
  <c r="BB13" i="6"/>
  <c r="H44" i="12" s="1"/>
  <c r="AV13" i="6"/>
  <c r="AP13" i="6"/>
  <c r="AM13" i="6"/>
  <c r="AG13" i="6"/>
  <c r="AD13" i="6"/>
  <c r="X13" i="6"/>
  <c r="U13" i="6"/>
  <c r="R13" i="6"/>
  <c r="O13" i="6"/>
  <c r="I13" i="6"/>
  <c r="F13" i="6"/>
  <c r="C13" i="6"/>
  <c r="BC10" i="6"/>
  <c r="I43" i="12" s="1"/>
  <c r="BB10" i="6"/>
  <c r="H43" i="12" s="1"/>
  <c r="AV10" i="6"/>
  <c r="AP10" i="6"/>
  <c r="AM10" i="6"/>
  <c r="AJ10" i="6"/>
  <c r="AD10" i="6"/>
  <c r="X10" i="6"/>
  <c r="U10" i="6"/>
  <c r="R10" i="6"/>
  <c r="O10" i="6"/>
  <c r="L10" i="6"/>
  <c r="F10" i="6"/>
  <c r="C10" i="6"/>
  <c r="BC7" i="6"/>
  <c r="I42" i="12" s="1"/>
  <c r="BB7" i="6"/>
  <c r="H42" i="12" s="1"/>
  <c r="AV7" i="6"/>
  <c r="AP7" i="6"/>
  <c r="AM7" i="6"/>
  <c r="AJ7" i="6"/>
  <c r="AG7" i="6"/>
  <c r="X7" i="6"/>
  <c r="U7" i="6"/>
  <c r="R7" i="6"/>
  <c r="O7" i="6"/>
  <c r="L7" i="6"/>
  <c r="I7" i="6"/>
  <c r="C7" i="6"/>
  <c r="BC4" i="6"/>
  <c r="I41" i="12" s="1"/>
  <c r="BB4" i="6"/>
  <c r="H41" i="12" s="1"/>
  <c r="AV4" i="6"/>
  <c r="AP4" i="6"/>
  <c r="AM4" i="6"/>
  <c r="AJ4" i="6"/>
  <c r="AG4" i="6"/>
  <c r="AD4" i="6"/>
  <c r="U4" i="6"/>
  <c r="R4" i="6"/>
  <c r="O4" i="6"/>
  <c r="L4" i="6"/>
  <c r="I4" i="6"/>
  <c r="F4" i="6"/>
  <c r="AW22" i="5"/>
  <c r="I36" i="12" s="1"/>
  <c r="AV22" i="5"/>
  <c r="H36" i="12" s="1"/>
  <c r="AW19" i="5"/>
  <c r="I35" i="12" s="1"/>
  <c r="AV19" i="5"/>
  <c r="H35" i="12" s="1"/>
  <c r="AW16" i="5"/>
  <c r="I34" i="12" s="1"/>
  <c r="AV16" i="5"/>
  <c r="H34" i="12" s="1"/>
  <c r="AW13" i="5"/>
  <c r="I33" i="12" s="1"/>
  <c r="AV13" i="5"/>
  <c r="H33" i="12" s="1"/>
  <c r="AW10" i="5"/>
  <c r="I32" i="12" s="1"/>
  <c r="AV10" i="5"/>
  <c r="H32" i="12" s="1"/>
  <c r="AW7" i="5"/>
  <c r="I31" i="12" s="1"/>
  <c r="AV7" i="5"/>
  <c r="H31" i="12" s="1"/>
  <c r="AW4" i="5"/>
  <c r="I30" i="12" s="1"/>
  <c r="AV4" i="5"/>
  <c r="H30" i="12" s="1"/>
  <c r="AP2" i="5"/>
  <c r="AJ2" i="5"/>
  <c r="AG2" i="5"/>
  <c r="AD2" i="5"/>
  <c r="AA2" i="5"/>
  <c r="X2" i="5"/>
  <c r="U2" i="5"/>
  <c r="R2" i="5"/>
  <c r="O2" i="5"/>
  <c r="L2" i="5"/>
  <c r="I2" i="5"/>
  <c r="C2" i="5"/>
  <c r="AW22" i="3"/>
  <c r="I25" i="12" s="1"/>
  <c r="AV22" i="3"/>
  <c r="H25" i="12" s="1"/>
  <c r="AM22" i="3"/>
  <c r="AJ22" i="3"/>
  <c r="AG22" i="3"/>
  <c r="AD22" i="3"/>
  <c r="AA22" i="3"/>
  <c r="X22" i="3"/>
  <c r="R22" i="3"/>
  <c r="O22" i="3"/>
  <c r="L22" i="3"/>
  <c r="I22" i="3"/>
  <c r="F22" i="3"/>
  <c r="C22" i="3"/>
  <c r="AW19" i="3"/>
  <c r="I24" i="12" s="1"/>
  <c r="AV19" i="3"/>
  <c r="AP19" i="3"/>
  <c r="AJ19" i="3"/>
  <c r="AG19" i="3"/>
  <c r="AD19" i="3"/>
  <c r="AA19" i="3"/>
  <c r="X19" i="3"/>
  <c r="O19" i="3"/>
  <c r="L19" i="3"/>
  <c r="I19" i="3"/>
  <c r="F19" i="3"/>
  <c r="C19" i="3"/>
  <c r="AW16" i="3"/>
  <c r="I23" i="12" s="1"/>
  <c r="AV16" i="3"/>
  <c r="H23" i="12" s="1"/>
  <c r="AP16" i="3"/>
  <c r="AM16" i="3"/>
  <c r="AG16" i="3"/>
  <c r="AD16" i="3"/>
  <c r="AA16" i="3"/>
  <c r="X16" i="3"/>
  <c r="U16" i="3"/>
  <c r="R16" i="3"/>
  <c r="L16" i="3"/>
  <c r="I16" i="3"/>
  <c r="F16" i="3"/>
  <c r="C16" i="3"/>
  <c r="AW13" i="3"/>
  <c r="I22" i="12" s="1"/>
  <c r="AV13" i="3"/>
  <c r="H22" i="12" s="1"/>
  <c r="AP13" i="3"/>
  <c r="AM13" i="3"/>
  <c r="AJ13" i="3"/>
  <c r="AD13" i="3"/>
  <c r="AA13" i="3"/>
  <c r="X13" i="3"/>
  <c r="U13" i="3"/>
  <c r="R13" i="3"/>
  <c r="O13" i="3"/>
  <c r="I13" i="3"/>
  <c r="F13" i="3"/>
  <c r="C13" i="3"/>
  <c r="AW10" i="3"/>
  <c r="I21" i="12" s="1"/>
  <c r="AV10" i="3"/>
  <c r="H21" i="12" s="1"/>
  <c r="AP10" i="3"/>
  <c r="AM10" i="3"/>
  <c r="AJ10" i="3"/>
  <c r="AG10" i="3"/>
  <c r="AA10" i="3"/>
  <c r="X10" i="3"/>
  <c r="U10" i="3"/>
  <c r="R10" i="3"/>
  <c r="O10" i="3"/>
  <c r="L10" i="3"/>
  <c r="F10" i="3"/>
  <c r="AW7" i="3"/>
  <c r="I20" i="12" s="1"/>
  <c r="AV7" i="3"/>
  <c r="H20" i="12" s="1"/>
  <c r="AP7" i="3"/>
  <c r="AM7" i="3"/>
  <c r="AJ7" i="3"/>
  <c r="AG7" i="3"/>
  <c r="AD7" i="3"/>
  <c r="X7" i="3"/>
  <c r="U7" i="3"/>
  <c r="R7" i="3"/>
  <c r="O7" i="3"/>
  <c r="L7" i="3"/>
  <c r="I7" i="3"/>
  <c r="C7" i="3"/>
  <c r="AW4" i="3"/>
  <c r="I19" i="12" s="1"/>
  <c r="AV4" i="3"/>
  <c r="H19" i="12" s="1"/>
  <c r="AP4" i="3"/>
  <c r="AM4" i="3"/>
  <c r="AJ4" i="3"/>
  <c r="AG4" i="3"/>
  <c r="AD4" i="3"/>
  <c r="AA4" i="3"/>
  <c r="U4" i="3"/>
  <c r="R4" i="3"/>
  <c r="L4" i="3"/>
  <c r="F4" i="3"/>
  <c r="AP2" i="3"/>
  <c r="AJ2" i="3"/>
  <c r="AG2" i="3"/>
  <c r="AD2" i="3"/>
  <c r="AA2" i="3"/>
  <c r="X2" i="3"/>
  <c r="U2" i="3"/>
  <c r="R2" i="3"/>
  <c r="O2" i="3"/>
  <c r="L2" i="3"/>
  <c r="I2" i="3"/>
  <c r="F2" i="3"/>
  <c r="C2" i="3"/>
  <c r="C16" i="2"/>
  <c r="F16" i="2"/>
  <c r="I16" i="2"/>
  <c r="L16" i="2"/>
  <c r="U16" i="2"/>
  <c r="X16" i="2"/>
  <c r="AA16" i="2"/>
  <c r="AD16" i="2"/>
  <c r="AG16" i="2"/>
  <c r="AJ16" i="2"/>
  <c r="AS16" i="2"/>
  <c r="AV16" i="2"/>
  <c r="AV13" i="2"/>
  <c r="AS13" i="2"/>
  <c r="AP13" i="2"/>
  <c r="AG13" i="2"/>
  <c r="AD13" i="2"/>
  <c r="AA13" i="2"/>
  <c r="X13" i="2"/>
  <c r="U13" i="2"/>
  <c r="R13" i="2"/>
  <c r="I13" i="2"/>
  <c r="F13" i="2"/>
  <c r="C13" i="2"/>
  <c r="C10" i="2"/>
  <c r="F10" i="2"/>
  <c r="L10" i="2"/>
  <c r="R10" i="2"/>
  <c r="U10" i="2"/>
  <c r="X10" i="2"/>
  <c r="AA10" i="2"/>
  <c r="AD10" i="2"/>
  <c r="AJ10" i="2"/>
  <c r="AP10" i="2"/>
  <c r="AS10" i="2"/>
  <c r="AV10" i="2"/>
  <c r="AV7" i="2"/>
  <c r="AS7" i="2"/>
  <c r="AP7" i="2"/>
  <c r="AJ7" i="2"/>
  <c r="AG7" i="2"/>
  <c r="AA7" i="2"/>
  <c r="X7" i="2"/>
  <c r="U7" i="2"/>
  <c r="R7" i="2"/>
  <c r="L7" i="2"/>
  <c r="I7" i="2"/>
  <c r="C7" i="2"/>
  <c r="AV4" i="2"/>
  <c r="AS4" i="2"/>
  <c r="AP4" i="2"/>
  <c r="AJ4" i="2"/>
  <c r="AG4" i="2"/>
  <c r="AD4" i="2"/>
  <c r="X4" i="2"/>
  <c r="U4" i="2"/>
  <c r="R4" i="2"/>
  <c r="L4" i="2"/>
  <c r="AR4" i="3" l="1"/>
  <c r="D19" i="12" s="1"/>
  <c r="I66" i="12"/>
  <c r="I68" i="12"/>
  <c r="E13" i="12"/>
  <c r="AX10" i="2"/>
  <c r="AX16" i="2"/>
  <c r="AX4" i="2"/>
  <c r="AX7" i="2"/>
  <c r="AX13" i="2"/>
  <c r="AY16" i="7"/>
  <c r="K57" i="12" s="1"/>
  <c r="J13" i="12"/>
  <c r="D13" i="12"/>
  <c r="BA22" i="2"/>
  <c r="I67" i="12"/>
  <c r="I69" i="12"/>
  <c r="H24" i="12"/>
  <c r="AY19" i="3"/>
  <c r="K24" i="12" s="1"/>
  <c r="AU19" i="8"/>
  <c r="H67" i="12"/>
  <c r="H69" i="12"/>
  <c r="M13" i="12"/>
  <c r="K13" i="12"/>
  <c r="F13" i="12"/>
  <c r="AY4" i="11"/>
  <c r="K86" i="12" s="1"/>
  <c r="AU22" i="8"/>
  <c r="H57" i="12"/>
  <c r="AX25" i="6"/>
  <c r="D48" i="12" s="1"/>
  <c r="AX19" i="6"/>
  <c r="D46" i="12" s="1"/>
  <c r="AX16" i="6"/>
  <c r="D45" i="12" s="1"/>
  <c r="AX13" i="6"/>
  <c r="D44" i="12" s="1"/>
  <c r="AX10" i="6"/>
  <c r="D43" i="12" s="1"/>
  <c r="AX7" i="6"/>
  <c r="D42" i="12" s="1"/>
  <c r="AX4" i="6"/>
  <c r="D41" i="12" s="1"/>
  <c r="AY22" i="3"/>
  <c r="K25" i="12" s="1"/>
  <c r="BA25" i="2"/>
  <c r="G13" i="12" s="1"/>
  <c r="BA22" i="6"/>
  <c r="G47" i="12" s="1"/>
  <c r="BG25" i="6"/>
  <c r="M48" i="12" s="1"/>
  <c r="AY4" i="8"/>
  <c r="K64" i="12" s="1"/>
  <c r="AX16" i="8"/>
  <c r="H64" i="12"/>
  <c r="H68" i="12"/>
  <c r="AY13" i="3"/>
  <c r="K22" i="12" s="1"/>
  <c r="AY7" i="7"/>
  <c r="K54" i="12" s="1"/>
  <c r="AY22" i="11"/>
  <c r="K92" i="12" s="1"/>
  <c r="BA19" i="11"/>
  <c r="M91" i="12" s="1"/>
  <c r="AS4" i="3"/>
  <c r="E19" i="12" s="1"/>
  <c r="AR19" i="3"/>
  <c r="D24" i="12" s="1"/>
  <c r="AS4" i="11"/>
  <c r="E86" i="12" s="1"/>
  <c r="AY13" i="11"/>
  <c r="K89" i="12" s="1"/>
  <c r="AS13" i="3"/>
  <c r="E22" i="12" s="1"/>
  <c r="BA7" i="10"/>
  <c r="M76" i="12" s="1"/>
  <c r="BE7" i="6"/>
  <c r="K42" i="12" s="1"/>
  <c r="AY7" i="6"/>
  <c r="E42" i="12" s="1"/>
  <c r="BA7" i="5"/>
  <c r="M31" i="12" s="1"/>
  <c r="BA4" i="5"/>
  <c r="M30" i="12" s="1"/>
  <c r="AT10" i="11"/>
  <c r="F88" i="12" s="1"/>
  <c r="AR4" i="11"/>
  <c r="D86" i="12" s="1"/>
  <c r="AS13" i="11"/>
  <c r="E89" i="12" s="1"/>
  <c r="AY13" i="10"/>
  <c r="K78" i="12" s="1"/>
  <c r="BA13" i="10"/>
  <c r="M78" i="12" s="1"/>
  <c r="AY4" i="10"/>
  <c r="K75" i="12" s="1"/>
  <c r="BA22" i="10"/>
  <c r="M81" i="12" s="1"/>
  <c r="AY7" i="8"/>
  <c r="AY22" i="7"/>
  <c r="K59" i="12" s="1"/>
  <c r="BA4" i="7"/>
  <c r="M53" i="12" s="1"/>
  <c r="AS4" i="7"/>
  <c r="E53" i="12" s="1"/>
  <c r="AS16" i="7"/>
  <c r="E57" i="12" s="1"/>
  <c r="BE16" i="6"/>
  <c r="K45" i="12" s="1"/>
  <c r="AY16" i="5"/>
  <c r="K34" i="12" s="1"/>
  <c r="AS22" i="5"/>
  <c r="E36" i="12" s="1"/>
  <c r="AY22" i="5"/>
  <c r="K36" i="12" s="1"/>
  <c r="AY4" i="5"/>
  <c r="K30" i="12" s="1"/>
  <c r="BA16" i="3"/>
  <c r="M23" i="12" s="1"/>
  <c r="AS19" i="3"/>
  <c r="E24" i="12" s="1"/>
  <c r="AY7" i="11"/>
  <c r="K87" i="12" s="1"/>
  <c r="BA7" i="11"/>
  <c r="M87" i="12" s="1"/>
  <c r="AX16" i="11"/>
  <c r="J90" i="12" s="1"/>
  <c r="AS16" i="11"/>
  <c r="E90" i="12" s="1"/>
  <c r="AS22" i="11"/>
  <c r="E92" i="12" s="1"/>
  <c r="BA22" i="11"/>
  <c r="M92" i="12" s="1"/>
  <c r="AW25" i="11"/>
  <c r="AT19" i="10"/>
  <c r="F80" i="12" s="1"/>
  <c r="AS13" i="10"/>
  <c r="E78" i="12" s="1"/>
  <c r="AY22" i="10"/>
  <c r="K81" i="12" s="1"/>
  <c r="AS22" i="10"/>
  <c r="E81" i="12" s="1"/>
  <c r="BA10" i="10"/>
  <c r="M77" i="12" s="1"/>
  <c r="AW25" i="10"/>
  <c r="AX16" i="10"/>
  <c r="J79" i="12" s="1"/>
  <c r="AS16" i="10"/>
  <c r="E79" i="12" s="1"/>
  <c r="AY7" i="10"/>
  <c r="K76" i="12" s="1"/>
  <c r="AS4" i="10"/>
  <c r="E75" i="12" s="1"/>
  <c r="BA16" i="8"/>
  <c r="K69" i="12"/>
  <c r="AY13" i="8"/>
  <c r="AY13" i="7"/>
  <c r="K56" i="12" s="1"/>
  <c r="BA22" i="7"/>
  <c r="M59" i="12" s="1"/>
  <c r="AS22" i="7"/>
  <c r="E59" i="12" s="1"/>
  <c r="AT19" i="7"/>
  <c r="F58" i="12" s="1"/>
  <c r="BA10" i="7"/>
  <c r="M55" i="12" s="1"/>
  <c r="AT7" i="7"/>
  <c r="F54" i="12" s="1"/>
  <c r="AW25" i="7"/>
  <c r="AR10" i="7"/>
  <c r="D55" i="12" s="1"/>
  <c r="AY4" i="7"/>
  <c r="K53" i="12" s="1"/>
  <c r="BC28" i="6"/>
  <c r="AY16" i="6"/>
  <c r="E45" i="12" s="1"/>
  <c r="BG19" i="6"/>
  <c r="M46" i="12" s="1"/>
  <c r="AY13" i="6"/>
  <c r="E44" i="12" s="1"/>
  <c r="BG10" i="6"/>
  <c r="M43" i="12" s="1"/>
  <c r="AY25" i="6"/>
  <c r="E48" i="12" s="1"/>
  <c r="AY4" i="6"/>
  <c r="E41" i="12" s="1"/>
  <c r="AS16" i="5"/>
  <c r="E34" i="12" s="1"/>
  <c r="AY7" i="5"/>
  <c r="K31" i="12" s="1"/>
  <c r="AY13" i="5"/>
  <c r="K33" i="12" s="1"/>
  <c r="AS13" i="5"/>
  <c r="E33" i="12" s="1"/>
  <c r="AT10" i="5"/>
  <c r="F32" i="12" s="1"/>
  <c r="AW25" i="5"/>
  <c r="AS4" i="5"/>
  <c r="E30" i="12" s="1"/>
  <c r="AT4" i="5"/>
  <c r="F30" i="12" s="1"/>
  <c r="BA13" i="5"/>
  <c r="M33" i="12" s="1"/>
  <c r="AT13" i="5"/>
  <c r="F33" i="12" s="1"/>
  <c r="AT19" i="3"/>
  <c r="F24" i="12" s="1"/>
  <c r="AY16" i="3"/>
  <c r="K23" i="12" s="1"/>
  <c r="AS22" i="3"/>
  <c r="E25" i="12" s="1"/>
  <c r="AR10" i="3"/>
  <c r="D21" i="12" s="1"/>
  <c r="AW25" i="3"/>
  <c r="AY7" i="3"/>
  <c r="K20" i="12" s="1"/>
  <c r="AR7" i="3"/>
  <c r="D20" i="12" s="1"/>
  <c r="AY10" i="3"/>
  <c r="K21" i="12" s="1"/>
  <c r="BA13" i="3"/>
  <c r="M22" i="12" s="1"/>
  <c r="AY4" i="3"/>
  <c r="K19" i="12" s="1"/>
  <c r="AX10" i="3"/>
  <c r="J21" i="12" s="1"/>
  <c r="AT10" i="3"/>
  <c r="F21" i="12" s="1"/>
  <c r="BA22" i="5"/>
  <c r="M36" i="12" s="1"/>
  <c r="BG4" i="6"/>
  <c r="AY10" i="8"/>
  <c r="K66" i="12" s="1"/>
  <c r="BA4" i="10"/>
  <c r="M75" i="12" s="1"/>
  <c r="AR7" i="10"/>
  <c r="D76" i="12" s="1"/>
  <c r="BA13" i="11"/>
  <c r="M89" i="12" s="1"/>
  <c r="AX19" i="3"/>
  <c r="J24" i="12" s="1"/>
  <c r="BG7" i="6"/>
  <c r="M42" i="12" s="1"/>
  <c r="BA4" i="3"/>
  <c r="M19" i="12" s="1"/>
  <c r="AX7" i="3"/>
  <c r="J20" i="12" s="1"/>
  <c r="AZ16" i="6"/>
  <c r="F45" i="12" s="1"/>
  <c r="BA19" i="5"/>
  <c r="M35" i="12" s="1"/>
  <c r="AR19" i="5"/>
  <c r="D35" i="12" s="1"/>
  <c r="AY19" i="5"/>
  <c r="K35" i="12" s="1"/>
  <c r="AX19" i="5"/>
  <c r="J35" i="12" s="1"/>
  <c r="AY19" i="11"/>
  <c r="K91" i="12" s="1"/>
  <c r="AX19" i="11"/>
  <c r="J91" i="12" s="1"/>
  <c r="AY10" i="10"/>
  <c r="K77" i="12" s="1"/>
  <c r="AX10" i="10"/>
  <c r="J77" i="12" s="1"/>
  <c r="AX16" i="3"/>
  <c r="J23" i="12" s="1"/>
  <c r="AZ13" i="6"/>
  <c r="F44" i="12" s="1"/>
  <c r="BE4" i="6"/>
  <c r="K41" i="12" s="1"/>
  <c r="BD4" i="6"/>
  <c r="J41" i="12" s="1"/>
  <c r="BE10" i="6"/>
  <c r="K43" i="12" s="1"/>
  <c r="BD10" i="6"/>
  <c r="J43" i="12" s="1"/>
  <c r="BE13" i="6"/>
  <c r="K44" i="12" s="1"/>
  <c r="BD13" i="6"/>
  <c r="J44" i="12" s="1"/>
  <c r="AY19" i="7"/>
  <c r="K58" i="12" s="1"/>
  <c r="AX19" i="7"/>
  <c r="J58" i="12" s="1"/>
  <c r="AS13" i="7"/>
  <c r="E56" i="12" s="1"/>
  <c r="AT13" i="7"/>
  <c r="F56" i="12" s="1"/>
  <c r="BA13" i="7"/>
  <c r="M56" i="12" s="1"/>
  <c r="AY19" i="10"/>
  <c r="K80" i="12" s="1"/>
  <c r="AX19" i="10"/>
  <c r="J80" i="12" s="1"/>
  <c r="AY10" i="7"/>
  <c r="K55" i="12" s="1"/>
  <c r="AX10" i="7"/>
  <c r="J55" i="12" s="1"/>
  <c r="BE25" i="6"/>
  <c r="K48" i="12" s="1"/>
  <c r="BD25" i="6"/>
  <c r="J48" i="12" s="1"/>
  <c r="BE19" i="6"/>
  <c r="K46" i="12" s="1"/>
  <c r="BD19" i="6"/>
  <c r="J46" i="12" s="1"/>
  <c r="AY10" i="11"/>
  <c r="K88" i="12" s="1"/>
  <c r="AX10" i="11"/>
  <c r="J88" i="12" s="1"/>
  <c r="BA22" i="3"/>
  <c r="M25" i="12" s="1"/>
  <c r="AY10" i="5"/>
  <c r="K32" i="12" s="1"/>
  <c r="AX10" i="5"/>
  <c r="J32" i="12" s="1"/>
  <c r="AT4" i="11"/>
  <c r="F86" i="12" s="1"/>
  <c r="BA4" i="11"/>
  <c r="M86" i="12" s="1"/>
  <c r="AR10" i="11"/>
  <c r="D88" i="12" s="1"/>
  <c r="AT13" i="11"/>
  <c r="F89" i="12" s="1"/>
  <c r="AR19" i="11"/>
  <c r="D91" i="12" s="1"/>
  <c r="AT22" i="11"/>
  <c r="F92" i="12" s="1"/>
  <c r="AS10" i="11"/>
  <c r="E88" i="12" s="1"/>
  <c r="AS19" i="11"/>
  <c r="E91" i="12" s="1"/>
  <c r="BA10" i="11"/>
  <c r="M88" i="12" s="1"/>
  <c r="AT19" i="11"/>
  <c r="F91" i="12" s="1"/>
  <c r="AY16" i="11"/>
  <c r="K90" i="12" s="1"/>
  <c r="AR7" i="11"/>
  <c r="D87" i="12" s="1"/>
  <c r="AR16" i="11"/>
  <c r="D90" i="12" s="1"/>
  <c r="AS7" i="11"/>
  <c r="E87" i="12" s="1"/>
  <c r="AX4" i="11"/>
  <c r="J86" i="12" s="1"/>
  <c r="AT7" i="11"/>
  <c r="F87" i="12" s="1"/>
  <c r="AR13" i="11"/>
  <c r="D89" i="12" s="1"/>
  <c r="AX13" i="11"/>
  <c r="J89" i="12" s="1"/>
  <c r="AT16" i="11"/>
  <c r="F90" i="12" s="1"/>
  <c r="BA16" i="11"/>
  <c r="M90" i="12" s="1"/>
  <c r="AR22" i="11"/>
  <c r="D92" i="12" s="1"/>
  <c r="AX22" i="11"/>
  <c r="J92" i="12" s="1"/>
  <c r="AV25" i="11"/>
  <c r="AX7" i="11"/>
  <c r="J87" i="12" s="1"/>
  <c r="AR10" i="10"/>
  <c r="D77" i="12" s="1"/>
  <c r="AT13" i="10"/>
  <c r="F78" i="12" s="1"/>
  <c r="AR19" i="10"/>
  <c r="D80" i="12" s="1"/>
  <c r="AT22" i="10"/>
  <c r="F81" i="12" s="1"/>
  <c r="AS19" i="10"/>
  <c r="E80" i="12" s="1"/>
  <c r="AT4" i="10"/>
  <c r="F75" i="12" s="1"/>
  <c r="AS10" i="10"/>
  <c r="E77" i="12" s="1"/>
  <c r="AT10" i="10"/>
  <c r="F77" i="12" s="1"/>
  <c r="AR16" i="10"/>
  <c r="D79" i="12" s="1"/>
  <c r="BA19" i="10"/>
  <c r="M80" i="12" s="1"/>
  <c r="AS7" i="10"/>
  <c r="E76" i="12" s="1"/>
  <c r="AY16" i="10"/>
  <c r="K79" i="12" s="1"/>
  <c r="AR4" i="10"/>
  <c r="D75" i="12" s="1"/>
  <c r="AT7" i="10"/>
  <c r="F76" i="12" s="1"/>
  <c r="AR13" i="10"/>
  <c r="D78" i="12" s="1"/>
  <c r="AX13" i="10"/>
  <c r="J78" i="12" s="1"/>
  <c r="AT16" i="10"/>
  <c r="F79" i="12" s="1"/>
  <c r="BA16" i="10"/>
  <c r="M79" i="12" s="1"/>
  <c r="AR22" i="10"/>
  <c r="D81" i="12" s="1"/>
  <c r="AX22" i="10"/>
  <c r="J81" i="12" s="1"/>
  <c r="AV25" i="10"/>
  <c r="AX7" i="10"/>
  <c r="J76" i="12" s="1"/>
  <c r="AX4" i="10"/>
  <c r="J75" i="12" s="1"/>
  <c r="BA7" i="8"/>
  <c r="AS4" i="8"/>
  <c r="E64" i="12" s="1"/>
  <c r="AX10" i="8"/>
  <c r="AW25" i="8"/>
  <c r="I70" i="12" s="1"/>
  <c r="AT4" i="8"/>
  <c r="F64" i="12" s="1"/>
  <c r="AS13" i="8"/>
  <c r="AT10" i="8"/>
  <c r="AT13" i="8"/>
  <c r="BA13" i="8"/>
  <c r="BA4" i="8"/>
  <c r="M64" i="12" s="1"/>
  <c r="AR10" i="8"/>
  <c r="D66" i="12" s="1"/>
  <c r="AR16" i="8"/>
  <c r="AS16" i="8"/>
  <c r="AY16" i="8"/>
  <c r="K68" i="12" s="1"/>
  <c r="AS10" i="8"/>
  <c r="AR7" i="8"/>
  <c r="D69" i="12" s="1"/>
  <c r="BA10" i="8"/>
  <c r="AS7" i="8"/>
  <c r="E65" i="12" s="1"/>
  <c r="AR4" i="8"/>
  <c r="D64" i="12" s="1"/>
  <c r="AX4" i="8"/>
  <c r="J64" i="12" s="1"/>
  <c r="AT7" i="8"/>
  <c r="F65" i="12" s="1"/>
  <c r="AR13" i="8"/>
  <c r="D67" i="12" s="1"/>
  <c r="AX13" i="8"/>
  <c r="AT16" i="8"/>
  <c r="AV25" i="8"/>
  <c r="H70" i="12" s="1"/>
  <c r="E69" i="12"/>
  <c r="AX7" i="8"/>
  <c r="AR19" i="7"/>
  <c r="D58" i="12" s="1"/>
  <c r="AT22" i="7"/>
  <c r="F59" i="12" s="1"/>
  <c r="AT4" i="7"/>
  <c r="F53" i="12" s="1"/>
  <c r="AS10" i="7"/>
  <c r="E55" i="12" s="1"/>
  <c r="AR7" i="7"/>
  <c r="D54" i="12" s="1"/>
  <c r="AX7" i="7"/>
  <c r="J54" i="12" s="1"/>
  <c r="AT10" i="7"/>
  <c r="F55" i="12" s="1"/>
  <c r="BA19" i="7"/>
  <c r="M58" i="12" s="1"/>
  <c r="AS7" i="7"/>
  <c r="E54" i="12" s="1"/>
  <c r="AX4" i="7"/>
  <c r="J53" i="12" s="1"/>
  <c r="BA7" i="7"/>
  <c r="M54" i="12" s="1"/>
  <c r="AR13" i="7"/>
  <c r="D56" i="12" s="1"/>
  <c r="AX13" i="7"/>
  <c r="J56" i="12" s="1"/>
  <c r="AT16" i="7"/>
  <c r="F57" i="12" s="1"/>
  <c r="BA16" i="7"/>
  <c r="M57" i="12" s="1"/>
  <c r="AR22" i="7"/>
  <c r="D59" i="12" s="1"/>
  <c r="AX22" i="7"/>
  <c r="J59" i="12" s="1"/>
  <c r="AV25" i="7"/>
  <c r="AS19" i="7"/>
  <c r="E58" i="12" s="1"/>
  <c r="AR16" i="7"/>
  <c r="D57" i="12" s="1"/>
  <c r="AX16" i="7"/>
  <c r="J57" i="12" s="1"/>
  <c r="AR4" i="7"/>
  <c r="D53" i="12" s="1"/>
  <c r="BG13" i="6"/>
  <c r="M44" i="12" s="1"/>
  <c r="AY10" i="6"/>
  <c r="E43" i="12" s="1"/>
  <c r="AY19" i="6"/>
  <c r="E46" i="12" s="1"/>
  <c r="AZ25" i="6"/>
  <c r="F48" i="12" s="1"/>
  <c r="AZ10" i="6"/>
  <c r="F43" i="12" s="1"/>
  <c r="BD16" i="6"/>
  <c r="J45" i="12" s="1"/>
  <c r="AZ19" i="6"/>
  <c r="F46" i="12" s="1"/>
  <c r="BD7" i="6"/>
  <c r="J42" i="12" s="1"/>
  <c r="AZ4" i="6"/>
  <c r="F41" i="12" s="1"/>
  <c r="AZ7" i="6"/>
  <c r="F42" i="12" s="1"/>
  <c r="BG16" i="6"/>
  <c r="BB28" i="6"/>
  <c r="AR10" i="5"/>
  <c r="D32" i="12" s="1"/>
  <c r="AT22" i="5"/>
  <c r="F36" i="12" s="1"/>
  <c r="AR7" i="5"/>
  <c r="D31" i="12" s="1"/>
  <c r="BA10" i="5"/>
  <c r="M32" i="12" s="1"/>
  <c r="AR16" i="5"/>
  <c r="D34" i="12" s="1"/>
  <c r="AS7" i="5"/>
  <c r="E31" i="12" s="1"/>
  <c r="AR4" i="5"/>
  <c r="D30" i="12" s="1"/>
  <c r="AX4" i="5"/>
  <c r="J30" i="12" s="1"/>
  <c r="AT7" i="5"/>
  <c r="F31" i="12" s="1"/>
  <c r="AR13" i="5"/>
  <c r="D33" i="12" s="1"/>
  <c r="AX13" i="5"/>
  <c r="J33" i="12" s="1"/>
  <c r="AT16" i="5"/>
  <c r="F34" i="12" s="1"/>
  <c r="BA16" i="5"/>
  <c r="M34" i="12" s="1"/>
  <c r="AR22" i="5"/>
  <c r="D36" i="12" s="1"/>
  <c r="AX22" i="5"/>
  <c r="J36" i="12" s="1"/>
  <c r="AV25" i="5"/>
  <c r="AS10" i="5"/>
  <c r="E32" i="12" s="1"/>
  <c r="AS19" i="5"/>
  <c r="E35" i="12" s="1"/>
  <c r="AX7" i="5"/>
  <c r="J31" i="12" s="1"/>
  <c r="AX16" i="5"/>
  <c r="J34" i="12" s="1"/>
  <c r="AT19" i="5"/>
  <c r="F35" i="12" s="1"/>
  <c r="AT4" i="3"/>
  <c r="F19" i="12" s="1"/>
  <c r="AT13" i="3"/>
  <c r="F22" i="12" s="1"/>
  <c r="AT22" i="3"/>
  <c r="F25" i="12" s="1"/>
  <c r="BA10" i="3"/>
  <c r="M21" i="12" s="1"/>
  <c r="AR16" i="3"/>
  <c r="D23" i="12" s="1"/>
  <c r="BA19" i="3"/>
  <c r="M24" i="12" s="1"/>
  <c r="AS10" i="3"/>
  <c r="AS7" i="3"/>
  <c r="E20" i="12" s="1"/>
  <c r="AS16" i="3"/>
  <c r="E23" i="12" s="1"/>
  <c r="AX4" i="3"/>
  <c r="J19" i="12" s="1"/>
  <c r="AT7" i="3"/>
  <c r="F20" i="12" s="1"/>
  <c r="BA7" i="3"/>
  <c r="M20" i="12" s="1"/>
  <c r="AR13" i="3"/>
  <c r="D22" i="12" s="1"/>
  <c r="AX13" i="3"/>
  <c r="J22" i="12" s="1"/>
  <c r="AT16" i="3"/>
  <c r="F23" i="12" s="1"/>
  <c r="AR22" i="3"/>
  <c r="D25" i="12" s="1"/>
  <c r="AX22" i="3"/>
  <c r="J25" i="12" s="1"/>
  <c r="AV25" i="3"/>
  <c r="F67" i="12" l="1"/>
  <c r="J66" i="12"/>
  <c r="K67" i="12"/>
  <c r="M65" i="12"/>
  <c r="M70" i="12"/>
  <c r="F66" i="12"/>
  <c r="F68" i="12"/>
  <c r="M66" i="12"/>
  <c r="E68" i="12"/>
  <c r="E67" i="12"/>
  <c r="M68" i="12"/>
  <c r="E66" i="12"/>
  <c r="M69" i="12"/>
  <c r="F69" i="12"/>
  <c r="J65" i="12"/>
  <c r="J70" i="12"/>
  <c r="J67" i="12"/>
  <c r="D65" i="12"/>
  <c r="D70" i="12"/>
  <c r="D68" i="12"/>
  <c r="M67" i="12"/>
  <c r="J69" i="12"/>
  <c r="K65" i="12"/>
  <c r="K70" i="12"/>
  <c r="J68" i="12"/>
  <c r="F70" i="12"/>
  <c r="BB19" i="8"/>
  <c r="BB22" i="8"/>
  <c r="AU10" i="3"/>
  <c r="G21" i="12" s="1"/>
  <c r="E21" i="12"/>
  <c r="M41" i="12"/>
  <c r="BH22" i="6"/>
  <c r="N47" i="12" s="1"/>
  <c r="BH16" i="6"/>
  <c r="N45" i="12" s="1"/>
  <c r="M45" i="12"/>
  <c r="BH25" i="6"/>
  <c r="N48" i="12" s="1"/>
  <c r="AU4" i="11"/>
  <c r="G86" i="12" s="1"/>
  <c r="AU13" i="3"/>
  <c r="G22" i="12" s="1"/>
  <c r="AU4" i="5"/>
  <c r="G30" i="12" s="1"/>
  <c r="AU13" i="11"/>
  <c r="G89" i="12" s="1"/>
  <c r="AS25" i="11"/>
  <c r="AU13" i="10"/>
  <c r="G78" i="12" s="1"/>
  <c r="AS25" i="10"/>
  <c r="AU4" i="10"/>
  <c r="G75" i="12" s="1"/>
  <c r="AU4" i="8"/>
  <c r="G64" i="12" s="1"/>
  <c r="AU16" i="7"/>
  <c r="G57" i="12" s="1"/>
  <c r="AU13" i="7"/>
  <c r="G56" i="12" s="1"/>
  <c r="BB16" i="7"/>
  <c r="N57" i="12" s="1"/>
  <c r="BA16" i="6"/>
  <c r="G45" i="12" s="1"/>
  <c r="AY28" i="6"/>
  <c r="BA13" i="6"/>
  <c r="G44" i="12" s="1"/>
  <c r="BA4" i="6"/>
  <c r="G41" i="12" s="1"/>
  <c r="AU22" i="5"/>
  <c r="G36" i="12" s="1"/>
  <c r="BB16" i="5"/>
  <c r="N34" i="12" s="1"/>
  <c r="AU13" i="5"/>
  <c r="G33" i="12" s="1"/>
  <c r="AU4" i="3"/>
  <c r="G19" i="12" s="1"/>
  <c r="BB4" i="3"/>
  <c r="N19" i="12" s="1"/>
  <c r="BB10" i="3"/>
  <c r="N21" i="12" s="1"/>
  <c r="AU19" i="5"/>
  <c r="G35" i="12" s="1"/>
  <c r="AS25" i="5"/>
  <c r="AU19" i="11"/>
  <c r="G91" i="12" s="1"/>
  <c r="AS25" i="3"/>
  <c r="BA10" i="6"/>
  <c r="G43" i="12" s="1"/>
  <c r="AS25" i="7"/>
  <c r="BB19" i="10"/>
  <c r="N80" i="12" s="1"/>
  <c r="BB10" i="10"/>
  <c r="N77" i="12" s="1"/>
  <c r="AU10" i="7"/>
  <c r="G55" i="12" s="1"/>
  <c r="BB10" i="11"/>
  <c r="N88" i="12" s="1"/>
  <c r="BB7" i="11"/>
  <c r="N87" i="12" s="1"/>
  <c r="BB13" i="11"/>
  <c r="N89" i="12" s="1"/>
  <c r="AU10" i="11"/>
  <c r="G88" i="12" s="1"/>
  <c r="BB19" i="11"/>
  <c r="N91" i="12" s="1"/>
  <c r="AU7" i="11"/>
  <c r="G87" i="12" s="1"/>
  <c r="AU16" i="5"/>
  <c r="G34" i="12" s="1"/>
  <c r="BB10" i="5"/>
  <c r="N32" i="12" s="1"/>
  <c r="BB19" i="5"/>
  <c r="N35" i="12" s="1"/>
  <c r="BB16" i="11"/>
  <c r="N90" i="12" s="1"/>
  <c r="AU22" i="11"/>
  <c r="G92" i="12" s="1"/>
  <c r="BB22" i="11"/>
  <c r="N92" i="12" s="1"/>
  <c r="BB4" i="11"/>
  <c r="N86" i="12" s="1"/>
  <c r="AU16" i="11"/>
  <c r="G90" i="12" s="1"/>
  <c r="BB7" i="10"/>
  <c r="N76" i="12" s="1"/>
  <c r="AU16" i="10"/>
  <c r="G79" i="12" s="1"/>
  <c r="AU19" i="10"/>
  <c r="G80" i="12" s="1"/>
  <c r="BB4" i="10"/>
  <c r="N75" i="12" s="1"/>
  <c r="AU7" i="10"/>
  <c r="G76" i="12" s="1"/>
  <c r="AU22" i="10"/>
  <c r="G81" i="12" s="1"/>
  <c r="AU10" i="10"/>
  <c r="G77" i="12" s="1"/>
  <c r="BB16" i="10"/>
  <c r="N79" i="12" s="1"/>
  <c r="BB13" i="10"/>
  <c r="N78" i="12" s="1"/>
  <c r="BB22" i="10"/>
  <c r="N81" i="12" s="1"/>
  <c r="AS25" i="8"/>
  <c r="E70" i="12" s="1"/>
  <c r="AU13" i="8"/>
  <c r="AU10" i="8"/>
  <c r="AU16" i="8"/>
  <c r="BB16" i="8"/>
  <c r="BB10" i="8"/>
  <c r="BB13" i="8"/>
  <c r="AU7" i="8"/>
  <c r="G65" i="12" s="1"/>
  <c r="BB4" i="8"/>
  <c r="N64" i="12" s="1"/>
  <c r="BB7" i="8"/>
  <c r="N65" i="12" s="1"/>
  <c r="BB7" i="7"/>
  <c r="N54" i="12" s="1"/>
  <c r="AU7" i="7"/>
  <c r="G54" i="12" s="1"/>
  <c r="BB13" i="7"/>
  <c r="N56" i="12" s="1"/>
  <c r="AU4" i="7"/>
  <c r="G53" i="12" s="1"/>
  <c r="AU22" i="7"/>
  <c r="G59" i="12" s="1"/>
  <c r="BB10" i="7"/>
  <c r="N55" i="12" s="1"/>
  <c r="BB19" i="7"/>
  <c r="N58" i="12" s="1"/>
  <c r="BB4" i="7"/>
  <c r="N53" i="12" s="1"/>
  <c r="AU19" i="7"/>
  <c r="G58" i="12" s="1"/>
  <c r="BB22" i="7"/>
  <c r="N59" i="12" s="1"/>
  <c r="BH7" i="6"/>
  <c r="N42" i="12" s="1"/>
  <c r="BH10" i="6"/>
  <c r="N43" i="12" s="1"/>
  <c r="BH13" i="6"/>
  <c r="N44" i="12" s="1"/>
  <c r="BH19" i="6"/>
  <c r="N46" i="12" s="1"/>
  <c r="BA19" i="6"/>
  <c r="G46" i="12" s="1"/>
  <c r="BA25" i="6"/>
  <c r="G48" i="12" s="1"/>
  <c r="BA7" i="6"/>
  <c r="G42" i="12" s="1"/>
  <c r="BH4" i="6"/>
  <c r="N41" i="12" s="1"/>
  <c r="BB4" i="5"/>
  <c r="N30" i="12" s="1"/>
  <c r="AU7" i="5"/>
  <c r="G31" i="12" s="1"/>
  <c r="BB13" i="5"/>
  <c r="N33" i="12" s="1"/>
  <c r="AU10" i="5"/>
  <c r="G32" i="12" s="1"/>
  <c r="BB22" i="5"/>
  <c r="N36" i="12" s="1"/>
  <c r="BB7" i="5"/>
  <c r="N31" i="12" s="1"/>
  <c r="BB7" i="3"/>
  <c r="N20" i="12" s="1"/>
  <c r="BB19" i="3"/>
  <c r="N24" i="12" s="1"/>
  <c r="AU7" i="3"/>
  <c r="G20" i="12" s="1"/>
  <c r="BB16" i="3"/>
  <c r="N23" i="12" s="1"/>
  <c r="BB13" i="3"/>
  <c r="N22" i="12" s="1"/>
  <c r="AU22" i="3"/>
  <c r="G25" i="12" s="1"/>
  <c r="AU16" i="3"/>
  <c r="G23" i="12" s="1"/>
  <c r="BB22" i="3"/>
  <c r="N25" i="12" s="1"/>
  <c r="U2" i="2"/>
  <c r="AV2" i="2"/>
  <c r="AJ2" i="2"/>
  <c r="AG2" i="2"/>
  <c r="AD2" i="2"/>
  <c r="L2" i="2"/>
  <c r="I2" i="2"/>
  <c r="F2" i="2"/>
  <c r="C2" i="2"/>
  <c r="BC10" i="2"/>
  <c r="I8" i="12" s="1"/>
  <c r="BC16" i="2"/>
  <c r="BC13" i="2"/>
  <c r="I9" i="12" s="1"/>
  <c r="BC7" i="2"/>
  <c r="I7" i="12" s="1"/>
  <c r="BC4" i="2"/>
  <c r="I6" i="12" s="1"/>
  <c r="BB16" i="2"/>
  <c r="BB13" i="2"/>
  <c r="H9" i="12" s="1"/>
  <c r="BB10" i="2"/>
  <c r="H8" i="12" s="1"/>
  <c r="BB4" i="2"/>
  <c r="H6" i="12" s="1"/>
  <c r="BB7" i="2"/>
  <c r="H7" i="12" s="1"/>
  <c r="N69" i="12" l="1"/>
  <c r="G68" i="12"/>
  <c r="N67" i="12"/>
  <c r="G69" i="12"/>
  <c r="I12" i="12"/>
  <c r="I10" i="12"/>
  <c r="G66" i="12"/>
  <c r="N66" i="12"/>
  <c r="G67" i="12"/>
  <c r="H12" i="12"/>
  <c r="H10" i="12"/>
  <c r="N68" i="12"/>
  <c r="N70" i="12"/>
  <c r="AU25" i="11"/>
  <c r="BA28" i="6"/>
  <c r="AU25" i="5"/>
  <c r="AU25" i="10"/>
  <c r="AU25" i="3"/>
  <c r="AU25" i="8"/>
  <c r="G70" i="12" s="1"/>
  <c r="AU25" i="7"/>
  <c r="BD4" i="2"/>
  <c r="J6" i="12" s="1"/>
  <c r="D6" i="12"/>
  <c r="AZ4" i="2"/>
  <c r="F6" i="12" s="1"/>
  <c r="BE13" i="2"/>
  <c r="K9" i="12" s="1"/>
  <c r="BD10" i="2"/>
  <c r="J8" i="12" s="1"/>
  <c r="BE10" i="2"/>
  <c r="K8" i="12" s="1"/>
  <c r="AY4" i="2"/>
  <c r="AZ7" i="2"/>
  <c r="F7" i="12" s="1"/>
  <c r="BE4" i="2"/>
  <c r="K6" i="12" s="1"/>
  <c r="BD13" i="2"/>
  <c r="J9" i="12" s="1"/>
  <c r="BC28" i="2"/>
  <c r="BE16" i="2"/>
  <c r="K10" i="12" s="1"/>
  <c r="BG16" i="2"/>
  <c r="BD16" i="2"/>
  <c r="BB28" i="2"/>
  <c r="AY16" i="2"/>
  <c r="AZ13" i="2"/>
  <c r="F9" i="12" s="1"/>
  <c r="AZ16" i="2"/>
  <c r="D9" i="12"/>
  <c r="BG13" i="2"/>
  <c r="M9" i="12" s="1"/>
  <c r="AY13" i="2"/>
  <c r="E9" i="12" s="1"/>
  <c r="D8" i="12"/>
  <c r="AY10" i="2"/>
  <c r="E8" i="12" s="1"/>
  <c r="AZ10" i="2"/>
  <c r="F8" i="12" s="1"/>
  <c r="BG10" i="2"/>
  <c r="M8" i="12" s="1"/>
  <c r="BG7" i="2"/>
  <c r="M7" i="12" s="1"/>
  <c r="BD7" i="2"/>
  <c r="J7" i="12" s="1"/>
  <c r="BE7" i="2"/>
  <c r="K7" i="12" s="1"/>
  <c r="AY7" i="2"/>
  <c r="E7" i="12" s="1"/>
  <c r="BG4" i="2"/>
  <c r="D7" i="12"/>
  <c r="BH19" i="2" l="1"/>
  <c r="N11" i="12" s="1"/>
  <c r="E12" i="12"/>
  <c r="E10" i="12"/>
  <c r="D12" i="12"/>
  <c r="D10" i="12"/>
  <c r="F12" i="12"/>
  <c r="F10" i="12"/>
  <c r="J12" i="12"/>
  <c r="J10" i="12"/>
  <c r="E6" i="12"/>
  <c r="AY28" i="2"/>
  <c r="M12" i="12"/>
  <c r="M10" i="12"/>
  <c r="M6" i="12"/>
  <c r="BH25" i="2"/>
  <c r="BH22" i="2"/>
  <c r="BA4" i="2"/>
  <c r="G6" i="12" s="1"/>
  <c r="BA16" i="2"/>
  <c r="BA10" i="2"/>
  <c r="G8" i="12" s="1"/>
  <c r="BA13" i="2"/>
  <c r="G9" i="12" s="1"/>
  <c r="BH13" i="2"/>
  <c r="N9" i="12" s="1"/>
  <c r="BH7" i="2"/>
  <c r="N7" i="12" s="1"/>
  <c r="BH10" i="2"/>
  <c r="N8" i="12" s="1"/>
  <c r="BH16" i="2"/>
  <c r="BH4" i="2"/>
  <c r="N6" i="12" s="1"/>
  <c r="BA7" i="2"/>
  <c r="G7" i="12" s="1"/>
  <c r="N13" i="12" l="1"/>
  <c r="N12" i="12"/>
  <c r="N10" i="12"/>
  <c r="G12" i="12"/>
  <c r="G10" i="12"/>
  <c r="BA28" i="2"/>
</calcChain>
</file>

<file path=xl/sharedStrings.xml><?xml version="1.0" encoding="utf-8"?>
<sst xmlns="http://schemas.openxmlformats.org/spreadsheetml/2006/main" count="378" uniqueCount="105">
  <si>
    <t>DIVISION 1</t>
  </si>
  <si>
    <t>PLAYED</t>
  </si>
  <si>
    <t>WON</t>
  </si>
  <si>
    <t>DRAWN</t>
  </si>
  <si>
    <t>LOST</t>
  </si>
  <si>
    <t>POINTS</t>
  </si>
  <si>
    <t>Langton Leo</t>
  </si>
  <si>
    <t>Langton Taurus</t>
  </si>
  <si>
    <t>Langton Aries</t>
  </si>
  <si>
    <t>Otford Vipers</t>
  </si>
  <si>
    <t>DIVISION 2</t>
  </si>
  <si>
    <t>Langton Virgo</t>
  </si>
  <si>
    <t>Wealden Leopards</t>
  </si>
  <si>
    <t>Langton Libra</t>
  </si>
  <si>
    <t>CFX Ospreys</t>
  </si>
  <si>
    <t>CFX Harriers</t>
  </si>
  <si>
    <t>DIVISION 3</t>
  </si>
  <si>
    <t>Jets 1</t>
  </si>
  <si>
    <t>Wealden Tigers</t>
  </si>
  <si>
    <t>CFX Ravens</t>
  </si>
  <si>
    <t>Wealden Panthers</t>
  </si>
  <si>
    <t>Langton Capricorn</t>
  </si>
  <si>
    <t>DIVISION 4</t>
  </si>
  <si>
    <t>CFX Jays</t>
  </si>
  <si>
    <t>Otford Rattlesnakes</t>
  </si>
  <si>
    <t>Langton Aquarius</t>
  </si>
  <si>
    <t>Langton Gemini</t>
  </si>
  <si>
    <t>CFX Kestrels</t>
  </si>
  <si>
    <t>DIVISION 5</t>
  </si>
  <si>
    <t>Otford Cobras</t>
  </si>
  <si>
    <t>BG Fireflames</t>
  </si>
  <si>
    <t>Wealden Jaguars</t>
  </si>
  <si>
    <t>DIVISION 6</t>
  </si>
  <si>
    <t>BG Firebirds</t>
  </si>
  <si>
    <t>Wealden Ocelots</t>
  </si>
  <si>
    <t>Jets 2</t>
  </si>
  <si>
    <t>Otford Pythons</t>
  </si>
  <si>
    <t>BEE DIV A</t>
  </si>
  <si>
    <t>KCNC Minis</t>
  </si>
  <si>
    <t>CFX Hawks</t>
  </si>
  <si>
    <t>CFX Owls</t>
  </si>
  <si>
    <t>BG Fireflies</t>
  </si>
  <si>
    <t>Otford Comets</t>
  </si>
  <si>
    <t>CFX Kites</t>
  </si>
  <si>
    <t>BEE DIV B</t>
  </si>
  <si>
    <t>Wealden Lynx</t>
  </si>
  <si>
    <t>CFX Buzzards</t>
  </si>
  <si>
    <t>CFX Merlins</t>
  </si>
  <si>
    <t>BG Firestarters</t>
  </si>
  <si>
    <t>Otford Stars</t>
  </si>
  <si>
    <t>GOALS FOR</t>
  </si>
  <si>
    <t>GOALS AGAINST</t>
  </si>
  <si>
    <t>GOAL DIFFERENCE</t>
  </si>
  <si>
    <t>GOAL AVERAGE</t>
  </si>
  <si>
    <t>PENALTIES</t>
  </si>
  <si>
    <t>POSITION</t>
  </si>
  <si>
    <t>CHECKS</t>
  </si>
  <si>
    <t>TEAM</t>
  </si>
  <si>
    <t>GF</t>
  </si>
  <si>
    <t>GA</t>
  </si>
  <si>
    <t>GAVG</t>
  </si>
  <si>
    <t>GDIFF</t>
  </si>
  <si>
    <t>PNLTS</t>
  </si>
  <si>
    <t>POSN</t>
  </si>
  <si>
    <t xml:space="preserve">No experience is necessary, training is provided.  </t>
  </si>
  <si>
    <t>https://sevenoaksjuniornetballleague.com/about-us/</t>
  </si>
  <si>
    <t>If you'd like to help out the league, please fill in the form and click "Submit", on the page below.</t>
  </si>
  <si>
    <t>Join the team?</t>
  </si>
  <si>
    <t>Any parent or supporter Is welcome to join the team of volunteers.</t>
  </si>
  <si>
    <t>We assist with scores and the website.</t>
  </si>
  <si>
    <t>Wealden Cubs</t>
  </si>
  <si>
    <t>SEVENOAKS JUNIOR LEAGUE</t>
  </si>
  <si>
    <t>SUMMER, 2025</t>
  </si>
  <si>
    <t>© Sevenoaks Junior Netball League, 2025.</t>
  </si>
  <si>
    <t>= Number of teams</t>
  </si>
  <si>
    <t>= Number of games</t>
  </si>
  <si>
    <t xml:space="preserve">= num horizontal cells = teams * 2 * 3 </t>
  </si>
  <si>
    <t>= subtraction used to calculate the games played, so far.</t>
  </si>
  <si>
    <t>KCNC Juniors 1</t>
  </si>
  <si>
    <t>Langton Scorpio</t>
  </si>
  <si>
    <t>KCNC Juniors 2</t>
  </si>
  <si>
    <t>Hurricane Flames</t>
  </si>
  <si>
    <t>KCNC Juniors 3</t>
  </si>
  <si>
    <t>Hurricane Cyclone</t>
  </si>
  <si>
    <t>KCNC Juniors 4</t>
  </si>
  <si>
    <t>CFX Rooks</t>
  </si>
  <si>
    <t>Otford Adders</t>
  </si>
  <si>
    <t>no division 6 this season</t>
  </si>
  <si>
    <t>CFX Swallows</t>
  </si>
  <si>
    <t>Friendly</t>
  </si>
  <si>
    <t>Helping out with website uploads doesn't require any spreadsheet or website knowledge.</t>
  </si>
  <si>
    <t>Suitable for someone who can help with these, or would like to learn.</t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</si>
  <si>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8 teams:</t>
    </r>
  </si>
  <si>
    <t>Input:</t>
  </si>
  <si>
    <t>So the formula becomes, calced:</t>
  </si>
  <si>
    <r>
      <t>Example formula for 8 teams in a division:   =</t>
    </r>
    <r>
      <rPr>
        <b/>
        <sz val="14"/>
        <color theme="4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-(COUNTBLANK(B4:AQ4)-</t>
    </r>
    <r>
      <rPr>
        <b/>
        <sz val="14"/>
        <color theme="5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)</t>
    </r>
  </si>
  <si>
    <t>Fudge Factor calculation, for 6 teams:</t>
  </si>
  <si>
    <t>Working out the formula to go in the "Games Played" column:</t>
  </si>
  <si>
    <t>Unregistered pplayer</t>
  </si>
  <si>
    <t>Bev unq</t>
  </si>
  <si>
    <t>Ump Bev</t>
  </si>
  <si>
    <t>L</t>
  </si>
  <si>
    <t>W</t>
  </si>
  <si>
    <t>Cancelled</t>
  </si>
  <si>
    <t>No umpire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</si>
</sst>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Avenir Book"/>
      <family val="2"/>
    </font>
    <font>
      <sz val="12"/>
      <color theme="1"/>
      <name val="Avenir Book"/>
      <family val="2"/>
    </font>
    <font>
      <b/>
      <sz val="14"/>
      <color theme="1"/>
      <name val="Avenir Book"/>
      <family val="2"/>
    </font>
    <font>
      <sz val="14"/>
      <color theme="1"/>
      <name val="Avenir Book"/>
      <family val="2"/>
    </font>
    <font>
      <sz val="11"/>
      <color rgb="FF000000"/>
      <name val="Avenir Book"/>
      <family val="2"/>
    </font>
    <font>
      <sz val="14"/>
      <color rgb="FF000000"/>
      <name val="Avenir Book"/>
      <family val="2"/>
    </font>
    <font>
      <i/>
      <sz val="11"/>
      <color rgb="FFFF0000"/>
      <name val="Avenir Book"/>
      <family val="2"/>
    </font>
    <font>
      <b/>
      <sz val="14"/>
      <color theme="0"/>
      <name val="Avenir Book"/>
      <family val="2"/>
    </font>
    <font>
      <sz val="11"/>
      <color theme="0"/>
      <name val="Avenir Book"/>
      <family val="2"/>
    </font>
    <font>
      <sz val="14"/>
      <color theme="0"/>
      <name val="Avenir Book"/>
      <family val="2"/>
    </font>
    <font>
      <sz val="12"/>
      <color theme="1"/>
      <name val="AveniR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veniR"/>
    </font>
    <font>
      <b/>
      <sz val="18"/>
      <color theme="1"/>
      <name val="AveniR"/>
      <family val="2"/>
    </font>
    <font>
      <b/>
      <sz val="12"/>
      <color theme="0"/>
      <name val="AveniR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venir Book"/>
    </font>
    <font>
      <b/>
      <sz val="11"/>
      <color theme="1"/>
      <name val="Calibri"/>
      <family val="2"/>
      <scheme val="minor"/>
    </font>
    <font>
      <b/>
      <sz val="14"/>
      <color theme="0"/>
      <name val="Avenir Book"/>
    </font>
    <font>
      <b/>
      <sz val="14"/>
      <color theme="4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1"/>
      <name val="Avenir Book"/>
    </font>
    <font>
      <b/>
      <sz val="14"/>
      <color theme="4"/>
      <name val="Avenir Book"/>
    </font>
    <font>
      <b/>
      <sz val="11"/>
      <color theme="5"/>
      <name val="Avenir Book"/>
    </font>
    <font>
      <sz val="11"/>
      <name val="Avenir Book"/>
    </font>
    <font>
      <sz val="11"/>
      <color rgb="FFFF0000"/>
      <name val="Avenir Book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/>
    <xf numFmtId="0" fontId="15" fillId="6" borderId="0" xfId="0" applyFont="1" applyFill="1"/>
    <xf numFmtId="0" fontId="11" fillId="0" borderId="45" xfId="0" applyFont="1" applyBorder="1"/>
    <xf numFmtId="0" fontId="11" fillId="0" borderId="45" xfId="0" applyFont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0" fillId="0" borderId="0" xfId="0" quotePrefix="1"/>
    <xf numFmtId="0" fontId="16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7" fillId="0" borderId="0" xfId="0" applyFont="1"/>
    <xf numFmtId="0" fontId="1" fillId="0" borderId="36" xfId="0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27" fillId="8" borderId="0" xfId="0" quotePrefix="1" applyFont="1" applyFill="1" applyAlignment="1">
      <alignment horizontal="left" vertical="center"/>
    </xf>
    <xf numFmtId="0" fontId="27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venoaksjuniornetballleague.com/about-u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B68B-4DC6-4904-B816-D29E715E3E57}">
  <sheetPr codeName="Sheet1"/>
  <dimension ref="A1:R107"/>
  <sheetViews>
    <sheetView tabSelected="1" topLeftCell="B1" workbookViewId="0">
      <selection activeCell="C3" sqref="C3:R3"/>
    </sheetView>
  </sheetViews>
  <sheetFormatPr defaultRowHeight="15" outlineLevelCol="1"/>
  <cols>
    <col min="1" max="1" width="14.42578125" hidden="1" customWidth="1" outlineLevel="1"/>
    <col min="2" max="2" width="4.28515625" customWidth="1" collapsed="1"/>
    <col min="3" max="3" width="25.140625" customWidth="1"/>
    <col min="4" max="4" width="12.7109375" customWidth="1" outlineLevel="1"/>
    <col min="5" max="12" width="9.140625" customWidth="1" outlineLevel="1"/>
    <col min="13" max="13" width="9.5703125" customWidth="1"/>
    <col min="14" max="14" width="10.42578125" bestFit="1" customWidth="1"/>
  </cols>
  <sheetData>
    <row r="1" spans="1:18" ht="6" customHeight="1"/>
    <row r="2" spans="1:18" ht="6" customHeight="1"/>
    <row r="3" spans="1:18" ht="23.25">
      <c r="C3" s="137" t="s">
        <v>71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ht="24.75" customHeight="1" thickBot="1">
      <c r="A4" s="93"/>
      <c r="B4" s="93"/>
      <c r="C4" s="137" t="s">
        <v>72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8" ht="84" customHeight="1" thickBot="1">
      <c r="A5" s="93"/>
      <c r="B5" s="93"/>
      <c r="C5" s="95" t="s">
        <v>57</v>
      </c>
      <c r="D5" s="74" t="s">
        <v>1</v>
      </c>
      <c r="E5" s="7" t="s">
        <v>2</v>
      </c>
      <c r="F5" s="75" t="s">
        <v>3</v>
      </c>
      <c r="G5" s="7" t="s">
        <v>4</v>
      </c>
      <c r="H5" s="74" t="s">
        <v>50</v>
      </c>
      <c r="I5" s="75" t="s">
        <v>51</v>
      </c>
      <c r="J5" s="7" t="s">
        <v>52</v>
      </c>
      <c r="K5" s="9" t="s">
        <v>53</v>
      </c>
      <c r="L5" s="5" t="s">
        <v>54</v>
      </c>
      <c r="M5" s="83" t="s">
        <v>5</v>
      </c>
      <c r="N5" s="9" t="s">
        <v>55</v>
      </c>
    </row>
    <row r="6" spans="1:18" ht="15.75">
      <c r="A6" s="93" t="s">
        <v>0</v>
      </c>
      <c r="B6" s="93">
        <v>1</v>
      </c>
      <c r="C6" s="96" t="s">
        <v>6</v>
      </c>
      <c r="D6" s="97">
        <f>INDEX('DIVISION 1'!AX$3:AX$26,MATCH($C6,'DIVISION 1'!$A$3:$A$26,0)+1,1)</f>
        <v>9</v>
      </c>
      <c r="E6" s="97">
        <f>INDEX('DIVISION 1'!AY$3:AY$26,MATCH($C6,'DIVISION 1'!$A$3:$A$26,0)+1,1)</f>
        <v>8</v>
      </c>
      <c r="F6" s="97">
        <f>INDEX('DIVISION 1'!AZ$3:AZ$26,MATCH($C6,'DIVISION 1'!$A$3:$A$26,0)+1,1)</f>
        <v>0</v>
      </c>
      <c r="G6" s="97">
        <f>INDEX('DIVISION 1'!BA$3:BA$26,MATCH($C6,'DIVISION 1'!$A$3:$A$26,0)+1,1)</f>
        <v>1</v>
      </c>
      <c r="H6" s="97">
        <f>INDEX('DIVISION 1'!BB$3:BB$26,MATCH($C6,'DIVISION 1'!$A$3:$A$26,0)+1,1)</f>
        <v>364</v>
      </c>
      <c r="I6" s="97">
        <f>INDEX('DIVISION 1'!BC$3:BC$26,MATCH($C6,'DIVISION 1'!$A$3:$A$26,0)+1,1)</f>
        <v>160</v>
      </c>
      <c r="J6" s="97">
        <f>INDEX('DIVISION 1'!BD$3:BD$26,MATCH($C6,'DIVISION 1'!$A$3:$A$26,0)+1,1)</f>
        <v>204</v>
      </c>
      <c r="K6" s="97">
        <f>INDEX('DIVISION 1'!BE$3:BE$26,MATCH($C6,'DIVISION 1'!$A$3:$A$26,0)+1,1)</f>
        <v>2.2749999999999999</v>
      </c>
      <c r="L6" s="97">
        <f>INDEX('DIVISION 1'!BF$3:BF$26,MATCH($C6,'DIVISION 1'!$A$3:$A$26,0)+1,1)</f>
        <v>0</v>
      </c>
      <c r="M6" s="97">
        <f>INDEX('DIVISION 1'!BG$3:BG$26,MATCH($C6,'DIVISION 1'!$A$3:$A$26,0)+1,1)</f>
        <v>40</v>
      </c>
      <c r="N6" s="97">
        <f>INDEX('DIVISION 1'!BH$3:BH$26,MATCH($C6,'DIVISION 1'!$A$3:$A$26,0)+1,1)</f>
        <v>2</v>
      </c>
      <c r="P6" s="100"/>
    </row>
    <row r="7" spans="1:18" ht="15.75">
      <c r="A7" s="93" t="s">
        <v>0</v>
      </c>
      <c r="B7" s="93">
        <v>2</v>
      </c>
      <c r="C7" s="96" t="s">
        <v>7</v>
      </c>
      <c r="D7" s="97">
        <f>INDEX('DIVISION 1'!AX$3:AX$26,MATCH($C7,'DIVISION 1'!$A$3:$A$26,0)+1,1)</f>
        <v>10</v>
      </c>
      <c r="E7" s="97">
        <f>INDEX('DIVISION 1'!AY$3:AY$26,MATCH($C7,'DIVISION 1'!$A$3:$A$26,0)+1,1)</f>
        <v>2</v>
      </c>
      <c r="F7" s="97">
        <f>INDEX('DIVISION 1'!AZ$3:AZ$26,MATCH($C7,'DIVISION 1'!$A$3:$A$26,0)+1,1)</f>
        <v>1</v>
      </c>
      <c r="G7" s="97">
        <f>INDEX('DIVISION 1'!BA$3:BA$26,MATCH($C7,'DIVISION 1'!$A$3:$A$26,0)+1,1)</f>
        <v>7</v>
      </c>
      <c r="H7" s="97">
        <f>INDEX('DIVISION 1'!BB$3:BB$26,MATCH($C7,'DIVISION 1'!$A$3:$A$26,0)+1,1)</f>
        <v>232</v>
      </c>
      <c r="I7" s="97">
        <f>INDEX('DIVISION 1'!BC$3:BC$26,MATCH($C7,'DIVISION 1'!$A$3:$A$26,0)+1,1)</f>
        <v>282</v>
      </c>
      <c r="J7" s="97">
        <f>INDEX('DIVISION 1'!BD$3:BD$26,MATCH($C7,'DIVISION 1'!$A$3:$A$26,0)+1,1)</f>
        <v>-50</v>
      </c>
      <c r="K7" s="97">
        <f>INDEX('DIVISION 1'!BE$3:BE$26,MATCH($C7,'DIVISION 1'!$A$3:$A$26,0)+1,1)</f>
        <v>0.82269503546099287</v>
      </c>
      <c r="L7" s="97">
        <f>INDEX('DIVISION 1'!BF$3:BF$26,MATCH($C7,'DIVISION 1'!$A$3:$A$26,0)+1,1)</f>
        <v>0</v>
      </c>
      <c r="M7" s="97">
        <f>INDEX('DIVISION 1'!BG$3:BG$26,MATCH($C7,'DIVISION 1'!$A$3:$A$26,0)+1,1)</f>
        <v>18</v>
      </c>
      <c r="N7" s="97">
        <f>INDEX('DIVISION 1'!BH$3:BH$26,MATCH($C7,'DIVISION 1'!$A$3:$A$26,0)+1,1)</f>
        <v>6</v>
      </c>
    </row>
    <row r="8" spans="1:18" ht="15.75">
      <c r="A8" s="93" t="s">
        <v>0</v>
      </c>
      <c r="B8" s="93">
        <v>3</v>
      </c>
      <c r="C8" s="96" t="s">
        <v>78</v>
      </c>
      <c r="D8" s="97">
        <f>INDEX('DIVISION 1'!AX$3:AX$26,MATCH($C8,'DIVISION 1'!$A$3:$A$26,0)+1,1)</f>
        <v>9</v>
      </c>
      <c r="E8" s="97">
        <f>INDEX('DIVISION 1'!AY$3:AY$26,MATCH($C8,'DIVISION 1'!$A$3:$A$26,0)+1,1)</f>
        <v>9</v>
      </c>
      <c r="F8" s="97">
        <f>INDEX('DIVISION 1'!AZ$3:AZ$26,MATCH($C8,'DIVISION 1'!$A$3:$A$26,0)+1,1)</f>
        <v>0</v>
      </c>
      <c r="G8" s="97">
        <f>INDEX('DIVISION 1'!BA$3:BA$26,MATCH($C8,'DIVISION 1'!$A$3:$A$26,0)+1,1)</f>
        <v>0</v>
      </c>
      <c r="H8" s="97">
        <f>INDEX('DIVISION 1'!BB$3:BB$26,MATCH($C8,'DIVISION 1'!$A$3:$A$26,0)+1,1)</f>
        <v>358</v>
      </c>
      <c r="I8" s="97">
        <f>INDEX('DIVISION 1'!BC$3:BC$26,MATCH($C8,'DIVISION 1'!$A$3:$A$26,0)+1,1)</f>
        <v>139</v>
      </c>
      <c r="J8" s="97">
        <f>INDEX('DIVISION 1'!BD$3:BD$26,MATCH($C8,'DIVISION 1'!$A$3:$A$26,0)+1,1)</f>
        <v>219</v>
      </c>
      <c r="K8" s="97">
        <f>INDEX('DIVISION 1'!BE$3:BE$26,MATCH($C8,'DIVISION 1'!$A$3:$A$26,0)+1,1)</f>
        <v>2.5755395683453237</v>
      </c>
      <c r="L8" s="97">
        <f>INDEX('DIVISION 1'!BF$3:BF$26,MATCH($C8,'DIVISION 1'!$A$3:$A$26,0)+1,1)</f>
        <v>0</v>
      </c>
      <c r="M8" s="97">
        <f>INDEX('DIVISION 1'!BG$3:BG$26,MATCH($C8,'DIVISION 1'!$A$3:$A$26,0)+1,1)</f>
        <v>45</v>
      </c>
      <c r="N8" s="97">
        <f>INDEX('DIVISION 1'!BH$3:BH$26,MATCH($C8,'DIVISION 1'!$A$3:$A$26,0)+1,1)</f>
        <v>1</v>
      </c>
    </row>
    <row r="9" spans="1:18" ht="15.75">
      <c r="A9" s="93" t="s">
        <v>0</v>
      </c>
      <c r="B9" s="93">
        <v>4</v>
      </c>
      <c r="C9" s="96" t="s">
        <v>12</v>
      </c>
      <c r="D9" s="97">
        <f>INDEX('DIVISION 1'!AX$3:AX$26,MATCH($C9,'DIVISION 1'!$A$3:$A$26,0)+1,1)</f>
        <v>10</v>
      </c>
      <c r="E9" s="97">
        <f>INDEX('DIVISION 1'!AY$3:AY$26,MATCH($C9,'DIVISION 1'!$A$3:$A$26,0)+1,1)</f>
        <v>5</v>
      </c>
      <c r="F9" s="97">
        <f>INDEX('DIVISION 1'!AZ$3:AZ$26,MATCH($C9,'DIVISION 1'!$A$3:$A$26,0)+1,1)</f>
        <v>0</v>
      </c>
      <c r="G9" s="97">
        <f>INDEX('DIVISION 1'!BA$3:BA$26,MATCH($C9,'DIVISION 1'!$A$3:$A$26,0)+1,1)</f>
        <v>5</v>
      </c>
      <c r="H9" s="97">
        <f>INDEX('DIVISION 1'!BB$3:BB$26,MATCH($C9,'DIVISION 1'!$A$3:$A$26,0)+1,1)</f>
        <v>257</v>
      </c>
      <c r="I9" s="97">
        <f>INDEX('DIVISION 1'!BC$3:BC$26,MATCH($C9,'DIVISION 1'!$A$3:$A$26,0)+1,1)</f>
        <v>243</v>
      </c>
      <c r="J9" s="97">
        <f>INDEX('DIVISION 1'!BD$3:BD$26,MATCH($C9,'DIVISION 1'!$A$3:$A$26,0)+1,1)</f>
        <v>14</v>
      </c>
      <c r="K9" s="97">
        <f>INDEX('DIVISION 1'!BE$3:BE$26,MATCH($C9,'DIVISION 1'!$A$3:$A$26,0)+1,1)</f>
        <v>1.0576131687242798</v>
      </c>
      <c r="L9" s="97">
        <f>INDEX('DIVISION 1'!BF$3:BF$26,MATCH($C9,'DIVISION 1'!$A$3:$A$26,0)+1,1)</f>
        <v>0</v>
      </c>
      <c r="M9" s="97">
        <f>INDEX('DIVISION 1'!BG$3:BG$26,MATCH($C9,'DIVISION 1'!$A$3:$A$26,0)+1,1)</f>
        <v>32</v>
      </c>
      <c r="N9" s="97">
        <f>INDEX('DIVISION 1'!BH$3:BH$26,MATCH($C9,'DIVISION 1'!$A$3:$A$26,0)+1,1)</f>
        <v>4</v>
      </c>
    </row>
    <row r="10" spans="1:18" ht="15.75">
      <c r="A10" s="93"/>
      <c r="B10" s="93">
        <v>5</v>
      </c>
      <c r="C10" s="96" t="s">
        <v>79</v>
      </c>
      <c r="D10" s="97">
        <f>INDEX('DIVISION 1'!AX$3:AX$26,MATCH($C10,'DIVISION 1'!$A$3:$A$26,0)+1,1)</f>
        <v>10</v>
      </c>
      <c r="E10" s="97">
        <f>INDEX('DIVISION 1'!AY$3:AY$26,MATCH($C10,'DIVISION 1'!$A$3:$A$26,0)+1,1)</f>
        <v>4</v>
      </c>
      <c r="F10" s="97">
        <f>INDEX('DIVISION 1'!AZ$3:AZ$26,MATCH($C10,'DIVISION 1'!$A$3:$A$26,0)+1,1)</f>
        <v>1</v>
      </c>
      <c r="G10" s="97">
        <f>INDEX('DIVISION 1'!BA$3:BA$26,MATCH($C10,'DIVISION 1'!$A$3:$A$26,0)+1,1)</f>
        <v>5</v>
      </c>
      <c r="H10" s="97">
        <f>INDEX('DIVISION 1'!BB$3:BB$26,MATCH($C10,'DIVISION 1'!$A$3:$A$26,0)+1,1)</f>
        <v>207</v>
      </c>
      <c r="I10" s="97">
        <f>INDEX('DIVISION 1'!BC$3:BC$26,MATCH($C10,'DIVISION 1'!$A$3:$A$26,0)+1,1)</f>
        <v>333</v>
      </c>
      <c r="J10" s="97">
        <f>INDEX('DIVISION 1'!BD$3:BD$26,MATCH($C10,'DIVISION 1'!$A$3:$A$26,0)+1,1)</f>
        <v>-126</v>
      </c>
      <c r="K10" s="97">
        <f>INDEX('DIVISION 1'!BE$3:BE$26,MATCH($C10,'DIVISION 1'!$A$3:$A$26,0)+1,1)</f>
        <v>0.6216216216216216</v>
      </c>
      <c r="L10" s="97">
        <f>INDEX('DIVISION 1'!BF$3:BF$26,MATCH($C10,'DIVISION 1'!$A$3:$A$26,0)+1,1)</f>
        <v>0</v>
      </c>
      <c r="M10" s="97">
        <f>INDEX('DIVISION 1'!BG$3:BG$26,MATCH($C10,'DIVISION 1'!$A$3:$A$26,0)+1,1)</f>
        <v>25</v>
      </c>
      <c r="N10" s="97">
        <f>INDEX('DIVISION 1'!BH$3:BH$26,MATCH($C10,'DIVISION 1'!$A$3:$A$26,0)+1,1)</f>
        <v>5</v>
      </c>
    </row>
    <row r="11" spans="1:18" ht="15.75">
      <c r="A11" s="93"/>
      <c r="B11" s="93">
        <v>6</v>
      </c>
      <c r="C11" s="96" t="s">
        <v>14</v>
      </c>
      <c r="D11" s="97">
        <f>INDEX('DIVISION 1'!AX$3:AX$26,MATCH($C11,'DIVISION 1'!$A$3:$A$26,0)+1,1)</f>
        <v>9</v>
      </c>
      <c r="E11" s="97">
        <f>INDEX('DIVISION 1'!AY$3:AY$26,MATCH($C11,'DIVISION 1'!$A$3:$A$26,0)+1,1)</f>
        <v>1</v>
      </c>
      <c r="F11" s="97">
        <f>INDEX('DIVISION 1'!AZ$3:AZ$26,MATCH($C11,'DIVISION 1'!$A$3:$A$26,0)+1,1)</f>
        <v>0</v>
      </c>
      <c r="G11" s="97">
        <f>INDEX('DIVISION 1'!BA$3:BA$26,MATCH($C11,'DIVISION 1'!$A$3:$A$26,0)+1,1)</f>
        <v>8</v>
      </c>
      <c r="H11" s="97">
        <f>INDEX('DIVISION 1'!BB$3:BB$26,MATCH($C11,'DIVISION 1'!$A$3:$A$26,0)+1,1)</f>
        <v>133</v>
      </c>
      <c r="I11" s="97">
        <f>INDEX('DIVISION 1'!BC$3:BC$26,MATCH($C11,'DIVISION 1'!$A$3:$A$26,0)+1,1)</f>
        <v>308</v>
      </c>
      <c r="J11" s="97">
        <f>INDEX('DIVISION 1'!BD$3:BD$26,MATCH($C11,'DIVISION 1'!$A$3:$A$26,0)+1,1)</f>
        <v>-175</v>
      </c>
      <c r="K11" s="97">
        <f>INDEX('DIVISION 1'!BE$3:BE$26,MATCH($C11,'DIVISION 1'!$A$3:$A$26,0)+1,1)</f>
        <v>0.43181818181818182</v>
      </c>
      <c r="L11" s="97">
        <f>INDEX('DIVISION 1'!BF$3:BF$26,MATCH($C11,'DIVISION 1'!$A$3:$A$26,0)+1,1)</f>
        <v>0</v>
      </c>
      <c r="M11" s="97">
        <f>INDEX('DIVISION 1'!BG$3:BG$26,MATCH($C11,'DIVISION 1'!$A$3:$A$26,0)+1,1)</f>
        <v>6</v>
      </c>
      <c r="N11" s="97">
        <f>INDEX('DIVISION 1'!BH$3:BH$26,MATCH($C11,'DIVISION 1'!$A$3:$A$26,0)+1,1)</f>
        <v>8</v>
      </c>
    </row>
    <row r="12" spans="1:18" ht="15.75">
      <c r="A12" s="93" t="s">
        <v>0</v>
      </c>
      <c r="B12" s="93">
        <v>7</v>
      </c>
      <c r="C12" s="96" t="s">
        <v>9</v>
      </c>
      <c r="D12" s="97">
        <f>INDEX('DIVISION 1'!AX$3:AX$26,MATCH($C12,'DIVISION 1'!$A$3:$A$26,0)+1,1)</f>
        <v>9</v>
      </c>
      <c r="E12" s="97">
        <f>INDEX('DIVISION 1'!AY$3:AY$26,MATCH($C12,'DIVISION 1'!$A$3:$A$26,0)+1,1)</f>
        <v>1</v>
      </c>
      <c r="F12" s="97">
        <f>INDEX('DIVISION 1'!AZ$3:AZ$26,MATCH($C12,'DIVISION 1'!$A$3:$A$26,0)+1,1)</f>
        <v>0</v>
      </c>
      <c r="G12" s="97">
        <f>INDEX('DIVISION 1'!BA$3:BA$26,MATCH($C12,'DIVISION 1'!$A$3:$A$26,0)+1,1)</f>
        <v>8</v>
      </c>
      <c r="H12" s="97">
        <f>INDEX('DIVISION 1'!BB$3:BB$26,MATCH($C12,'DIVISION 1'!$A$3:$A$26,0)+1,1)</f>
        <v>173</v>
      </c>
      <c r="I12" s="97">
        <f>INDEX('DIVISION 1'!BC$3:BC$26,MATCH($C12,'DIVISION 1'!$A$3:$A$26,0)+1,1)</f>
        <v>307</v>
      </c>
      <c r="J12" s="97">
        <f>INDEX('DIVISION 1'!BD$3:BD$26,MATCH($C12,'DIVISION 1'!$A$3:$A$26,0)+1,1)</f>
        <v>-134</v>
      </c>
      <c r="K12" s="97">
        <f>INDEX('DIVISION 1'!BE$3:BE$26,MATCH($C12,'DIVISION 1'!$A$3:$A$26,0)+1,1)</f>
        <v>0.56351791530944628</v>
      </c>
      <c r="L12" s="97">
        <f>INDEX('DIVISION 1'!BF$3:BF$26,MATCH($C12,'DIVISION 1'!$A$3:$A$26,0)+1,1)</f>
        <v>0</v>
      </c>
      <c r="M12" s="97">
        <f>INDEX('DIVISION 1'!BG$3:BG$26,MATCH($C12,'DIVISION 1'!$A$3:$A$26,0)+1,1)</f>
        <v>8</v>
      </c>
      <c r="N12" s="97">
        <f>INDEX('DIVISION 1'!BH$3:BH$26,MATCH($C12,'DIVISION 1'!$A$3:$A$26,0)+1,1)</f>
        <v>7</v>
      </c>
    </row>
    <row r="13" spans="1:18" ht="15.75">
      <c r="A13" s="93" t="s">
        <v>0</v>
      </c>
      <c r="B13" s="93">
        <v>8</v>
      </c>
      <c r="C13" s="96" t="s">
        <v>80</v>
      </c>
      <c r="D13" s="97">
        <f>INDEX('DIVISION 1'!AX$3:AX$26,MATCH($C13,'DIVISION 1'!$A$3:$A$26,0)+1,1)</f>
        <v>9</v>
      </c>
      <c r="E13" s="97">
        <f>INDEX('DIVISION 1'!AY$3:AY$26,MATCH($C13,'DIVISION 1'!$A$3:$A$26,0)+1,1)</f>
        <v>7</v>
      </c>
      <c r="F13" s="97">
        <f>INDEX('DIVISION 1'!AZ$3:AZ$26,MATCH($C13,'DIVISION 1'!$A$3:$A$26,0)+1,1)</f>
        <v>0</v>
      </c>
      <c r="G13" s="97">
        <f>INDEX('DIVISION 1'!BA$3:BA$26,MATCH($C13,'DIVISION 1'!$A$3:$A$26,0)+1,1)</f>
        <v>2</v>
      </c>
      <c r="H13" s="97">
        <f>INDEX('DIVISION 1'!BB$3:BB$26,MATCH($C13,'DIVISION 1'!$A$3:$A$26,0)+1,1)</f>
        <v>279</v>
      </c>
      <c r="I13" s="97">
        <f>INDEX('DIVISION 1'!BC$3:BC$26,MATCH($C13,'DIVISION 1'!$A$3:$A$26,0)+1,1)</f>
        <v>231</v>
      </c>
      <c r="J13" s="97">
        <f>INDEX('DIVISION 1'!BD$3:BD$26,MATCH($C13,'DIVISION 1'!$A$3:$A$26,0)+1,1)</f>
        <v>48</v>
      </c>
      <c r="K13" s="97">
        <f>INDEX('DIVISION 1'!BE$3:BE$26,MATCH($C13,'DIVISION 1'!$A$3:$A$26,0)+1,1)</f>
        <v>1.2077922077922079</v>
      </c>
      <c r="L13" s="97">
        <f>INDEX('DIVISION 1'!BF$3:BF$26,MATCH($C13,'DIVISION 1'!$A$3:$A$26,0)+1,1)</f>
        <v>0</v>
      </c>
      <c r="M13" s="97">
        <f>INDEX('DIVISION 1'!BG$3:BG$26,MATCH($C13,'DIVISION 1'!$A$3:$A$26,0)+1,1)</f>
        <v>36</v>
      </c>
      <c r="N13" s="97">
        <f>INDEX('DIVISION 1'!BH$3:BH$26,MATCH($C13,'DIVISION 1'!$A$3:$A$26,0)+1,1)</f>
        <v>3</v>
      </c>
      <c r="P13" s="100"/>
    </row>
    <row r="14" spans="1:18" ht="21.75" customHeight="1">
      <c r="A14" s="93"/>
      <c r="B14" s="93"/>
      <c r="C14" s="102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8" ht="7.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8" ht="7.5" customHeight="1"/>
    <row r="17" spans="1:14" ht="8.2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1:14" ht="15.75">
      <c r="C18" s="95" t="s">
        <v>10</v>
      </c>
      <c r="D18" s="98" t="s">
        <v>1</v>
      </c>
      <c r="E18" s="98" t="s">
        <v>2</v>
      </c>
      <c r="F18" s="98" t="s">
        <v>3</v>
      </c>
      <c r="G18" s="98" t="s">
        <v>4</v>
      </c>
      <c r="H18" s="98" t="s">
        <v>58</v>
      </c>
      <c r="I18" s="98" t="s">
        <v>59</v>
      </c>
      <c r="J18" s="98" t="s">
        <v>61</v>
      </c>
      <c r="K18" s="98" t="s">
        <v>60</v>
      </c>
      <c r="L18" s="99" t="s">
        <v>62</v>
      </c>
      <c r="M18" s="99" t="s">
        <v>5</v>
      </c>
      <c r="N18" s="99" t="s">
        <v>63</v>
      </c>
    </row>
    <row r="19" spans="1:14" ht="15.75">
      <c r="A19" s="93" t="s">
        <v>10</v>
      </c>
      <c r="B19" s="93">
        <v>1</v>
      </c>
      <c r="C19" s="96" t="s">
        <v>13</v>
      </c>
      <c r="D19" s="97">
        <f>INDEX('DIVISION 2'!AR$3:AR$23,MATCH($C19,'DIVISION 2'!$A$3:$A$23,0)+1,1)</f>
        <v>10</v>
      </c>
      <c r="E19" s="97">
        <f>INDEX('DIVISION 2'!AS$3:AS$23,MATCH($C19,'DIVISION 2'!$A$3:$A$23,0)+1,1)</f>
        <v>7</v>
      </c>
      <c r="F19" s="97">
        <f>INDEX('DIVISION 2'!AT$3:AT$23,MATCH($C19,'DIVISION 2'!$A$3:$A$23,0)+1,1)</f>
        <v>0</v>
      </c>
      <c r="G19" s="97">
        <f>INDEX('DIVISION 2'!AU$3:AU$23,MATCH($C19,'DIVISION 2'!$A$3:$A$23,0)+1,1)</f>
        <v>3</v>
      </c>
      <c r="H19" s="97">
        <f>INDEX('DIVISION 2'!AV$3:AV$23,MATCH($C19,'DIVISION 2'!$A$3:$A$23,0)+1,1)</f>
        <v>289</v>
      </c>
      <c r="I19" s="97">
        <f>INDEX('DIVISION 2'!AW$3:AW$23,MATCH($C19,'DIVISION 2'!$A$3:$A$23,0)+1,1)</f>
        <v>180</v>
      </c>
      <c r="J19" s="97">
        <f>INDEX('DIVISION 2'!AX$3:AX$23,MATCH($C19,'DIVISION 2'!$A$3:$A$23,0)+1,1)</f>
        <v>109</v>
      </c>
      <c r="K19" s="97">
        <f>INDEX('DIVISION 2'!AY$3:AY$23,MATCH($C19,'DIVISION 2'!$A$3:$A$23,0)+1,1)</f>
        <v>1.6055555555555556</v>
      </c>
      <c r="L19" s="97">
        <f>INDEX('DIVISION 2'!AZ$3:AZ$23,MATCH($C19,'DIVISION 2'!$A$3:$A$23,0)+1,1)</f>
        <v>0</v>
      </c>
      <c r="M19" s="97">
        <f>INDEX('DIVISION 2'!BA$3:BA$23,MATCH($C19,'DIVISION 2'!$A$3:$A$23,0)+1,1)</f>
        <v>39</v>
      </c>
      <c r="N19" s="97">
        <f>INDEX('DIVISION 2'!BB$3:BB$23,MATCH($C19,'DIVISION 2'!$A$3:$A$23,0)+1,1)</f>
        <v>3</v>
      </c>
    </row>
    <row r="20" spans="1:14" ht="15.75">
      <c r="A20" s="93" t="s">
        <v>10</v>
      </c>
      <c r="B20" s="93">
        <v>2</v>
      </c>
      <c r="C20" s="96" t="s">
        <v>8</v>
      </c>
      <c r="D20" s="97">
        <f>INDEX('DIVISION 2'!AR$3:AR$23,MATCH($C20,'DIVISION 2'!$A$3:$A$23,0)+1,1)</f>
        <v>8</v>
      </c>
      <c r="E20" s="97">
        <f>INDEX('DIVISION 2'!AS$3:AS$23,MATCH($C20,'DIVISION 2'!$A$3:$A$23,0)+1,1)</f>
        <v>8</v>
      </c>
      <c r="F20" s="97">
        <f>INDEX('DIVISION 2'!AT$3:AT$23,MATCH($C20,'DIVISION 2'!$A$3:$A$23,0)+1,1)</f>
        <v>0</v>
      </c>
      <c r="G20" s="97">
        <f>INDEX('DIVISION 2'!AU$3:AU$23,MATCH($C20,'DIVISION 2'!$A$3:$A$23,0)+1,1)</f>
        <v>0</v>
      </c>
      <c r="H20" s="97">
        <f>INDEX('DIVISION 2'!AV$3:AV$23,MATCH($C20,'DIVISION 2'!$A$3:$A$23,0)+1,1)</f>
        <v>357</v>
      </c>
      <c r="I20" s="97">
        <f>INDEX('DIVISION 2'!AW$3:AW$23,MATCH($C20,'DIVISION 2'!$A$3:$A$23,0)+1,1)</f>
        <v>82</v>
      </c>
      <c r="J20" s="97">
        <f>INDEX('DIVISION 2'!AX$3:AX$23,MATCH($C20,'DIVISION 2'!$A$3:$A$23,0)+1,1)</f>
        <v>275</v>
      </c>
      <c r="K20" s="97">
        <f>INDEX('DIVISION 2'!AY$3:AY$23,MATCH($C20,'DIVISION 2'!$A$3:$A$23,0)+1,1)</f>
        <v>4.3536585365853657</v>
      </c>
      <c r="L20" s="97">
        <f>INDEX('DIVISION 2'!AZ$3:AZ$23,MATCH($C20,'DIVISION 2'!$A$3:$A$23,0)+1,1)</f>
        <v>0</v>
      </c>
      <c r="M20" s="97">
        <f>INDEX('DIVISION 2'!BA$3:BA$23,MATCH($C20,'DIVISION 2'!$A$3:$A$23,0)+1,1)</f>
        <v>40</v>
      </c>
      <c r="N20" s="97">
        <f>INDEX('DIVISION 2'!BB$3:BB$23,MATCH($C20,'DIVISION 2'!$A$3:$A$23,0)+1,1)</f>
        <v>1</v>
      </c>
    </row>
    <row r="21" spans="1:14" ht="15.75">
      <c r="A21" s="93" t="s">
        <v>10</v>
      </c>
      <c r="B21" s="93">
        <v>3</v>
      </c>
      <c r="C21" s="96" t="s">
        <v>18</v>
      </c>
      <c r="D21" s="97">
        <f>INDEX('DIVISION 2'!AR$3:AR$23,MATCH($C21,'DIVISION 2'!$A$3:$A$23,0)+1,1)</f>
        <v>9</v>
      </c>
      <c r="E21" s="97">
        <f>INDEX('DIVISION 2'!AS$3:AS$23,MATCH($C21,'DIVISION 2'!$A$3:$A$23,0)+1,1)</f>
        <v>8</v>
      </c>
      <c r="F21" s="97">
        <f>INDEX('DIVISION 2'!AT$3:AT$23,MATCH($C21,'DIVISION 2'!$A$3:$A$23,0)+1,1)</f>
        <v>0</v>
      </c>
      <c r="G21" s="97">
        <f>INDEX('DIVISION 2'!AU$3:AU$23,MATCH($C21,'DIVISION 2'!$A$3:$A$23,0)+1,1)</f>
        <v>1</v>
      </c>
      <c r="H21" s="97">
        <f>INDEX('DIVISION 2'!AV$3:AV$23,MATCH($C21,'DIVISION 2'!$A$3:$A$23,0)+1,1)</f>
        <v>298</v>
      </c>
      <c r="I21" s="97">
        <f>INDEX('DIVISION 2'!AW$3:AW$23,MATCH($C21,'DIVISION 2'!$A$3:$A$23,0)+1,1)</f>
        <v>144</v>
      </c>
      <c r="J21" s="97">
        <f>INDEX('DIVISION 2'!AX$3:AX$23,MATCH($C21,'DIVISION 2'!$A$3:$A$23,0)+1,1)</f>
        <v>154</v>
      </c>
      <c r="K21" s="97">
        <f>INDEX('DIVISION 2'!AY$3:AY$23,MATCH($C21,'DIVISION 2'!$A$3:$A$23,0)+1,1)</f>
        <v>2.0694444444444446</v>
      </c>
      <c r="L21" s="97">
        <f>INDEX('DIVISION 2'!AZ$3:AZ$23,MATCH($C21,'DIVISION 2'!$A$3:$A$23,0)+1,1)</f>
        <v>0</v>
      </c>
      <c r="M21" s="97">
        <f>INDEX('DIVISION 2'!BA$3:BA$23,MATCH($C21,'DIVISION 2'!$A$3:$A$23,0)+1,1)</f>
        <v>40</v>
      </c>
      <c r="N21" s="97">
        <f>INDEX('DIVISION 2'!BB$3:BB$23,MATCH($C21,'DIVISION 2'!$A$3:$A$23,0)+1,1)</f>
        <v>1</v>
      </c>
    </row>
    <row r="22" spans="1:14" ht="15.75">
      <c r="A22" s="93" t="s">
        <v>10</v>
      </c>
      <c r="B22" s="93">
        <v>4</v>
      </c>
      <c r="C22" s="96" t="s">
        <v>19</v>
      </c>
      <c r="D22" s="97">
        <f>INDEX('DIVISION 2'!AR$3:AR$23,MATCH($C22,'DIVISION 2'!$A$3:$A$23,0)+1,1)</f>
        <v>9</v>
      </c>
      <c r="E22" s="97">
        <f>INDEX('DIVISION 2'!AS$3:AS$23,MATCH($C22,'DIVISION 2'!$A$3:$A$23,0)+1,1)</f>
        <v>3</v>
      </c>
      <c r="F22" s="97">
        <f>INDEX('DIVISION 2'!AT$3:AT$23,MATCH($C22,'DIVISION 2'!$A$3:$A$23,0)+1,1)</f>
        <v>0</v>
      </c>
      <c r="G22" s="97">
        <f>INDEX('DIVISION 2'!AU$3:AU$23,MATCH($C22,'DIVISION 2'!$A$3:$A$23,0)+1,1)</f>
        <v>6</v>
      </c>
      <c r="H22" s="97">
        <f>INDEX('DIVISION 2'!AV$3:AV$23,MATCH($C22,'DIVISION 2'!$A$3:$A$23,0)+1,1)</f>
        <v>183</v>
      </c>
      <c r="I22" s="97">
        <f>INDEX('DIVISION 2'!AW$3:AW$23,MATCH($C22,'DIVISION 2'!$A$3:$A$23,0)+1,1)</f>
        <v>296</v>
      </c>
      <c r="J22" s="97">
        <f>INDEX('DIVISION 2'!AX$3:AX$23,MATCH($C22,'DIVISION 2'!$A$3:$A$23,0)+1,1)</f>
        <v>-113</v>
      </c>
      <c r="K22" s="97">
        <f>INDEX('DIVISION 2'!AY$3:AY$23,MATCH($C22,'DIVISION 2'!$A$3:$A$23,0)+1,1)</f>
        <v>0.6182432432432432</v>
      </c>
      <c r="L22" s="97">
        <f>INDEX('DIVISION 2'!AZ$3:AZ$23,MATCH($C22,'DIVISION 2'!$A$3:$A$23,0)+1,1)</f>
        <v>0</v>
      </c>
      <c r="M22" s="97">
        <f>INDEX('DIVISION 2'!BA$3:BA$23,MATCH($C22,'DIVISION 2'!$A$3:$A$23,0)+1,1)</f>
        <v>19</v>
      </c>
      <c r="N22" s="97">
        <f>INDEX('DIVISION 2'!BB$3:BB$23,MATCH($C22,'DIVISION 2'!$A$3:$A$23,0)+1,1)</f>
        <v>5</v>
      </c>
    </row>
    <row r="23" spans="1:14" ht="15.75">
      <c r="A23" s="93" t="s">
        <v>10</v>
      </c>
      <c r="B23" s="93">
        <v>5</v>
      </c>
      <c r="C23" s="96" t="s">
        <v>24</v>
      </c>
      <c r="D23" s="97">
        <f>INDEX('DIVISION 2'!AR$3:AR$23,MATCH($C23,'DIVISION 2'!$A$3:$A$23,0)+1,1)</f>
        <v>8</v>
      </c>
      <c r="E23" s="97">
        <f>INDEX('DIVISION 2'!AS$3:AS$23,MATCH($C23,'DIVISION 2'!$A$3:$A$23,0)+1,1)</f>
        <v>0</v>
      </c>
      <c r="F23" s="97">
        <f>INDEX('DIVISION 2'!AT$3:AT$23,MATCH($C23,'DIVISION 2'!$A$3:$A$23,0)+1,1)</f>
        <v>0</v>
      </c>
      <c r="G23" s="97">
        <f>INDEX('DIVISION 2'!AU$3:AU$23,MATCH($C23,'DIVISION 2'!$A$3:$A$23,0)+1,1)</f>
        <v>8</v>
      </c>
      <c r="H23" s="97">
        <f>INDEX('DIVISION 2'!AV$3:AV$23,MATCH($C23,'DIVISION 2'!$A$3:$A$23,0)+1,1)</f>
        <v>89</v>
      </c>
      <c r="I23" s="97">
        <f>INDEX('DIVISION 2'!AW$3:AW$23,MATCH($C23,'DIVISION 2'!$A$3:$A$23,0)+1,1)</f>
        <v>254</v>
      </c>
      <c r="J23" s="97">
        <f>INDEX('DIVISION 2'!AX$3:AX$23,MATCH($C23,'DIVISION 2'!$A$3:$A$23,0)+1,1)</f>
        <v>-165</v>
      </c>
      <c r="K23" s="97">
        <f>INDEX('DIVISION 2'!AY$3:AY$23,MATCH($C23,'DIVISION 2'!$A$3:$A$23,0)+1,1)</f>
        <v>0.35039370078740156</v>
      </c>
      <c r="L23" s="97">
        <f>INDEX('DIVISION 2'!AZ$3:AZ$23,MATCH($C23,'DIVISION 2'!$A$3:$A$23,0)+1,1)</f>
        <v>0</v>
      </c>
      <c r="M23" s="97">
        <f>INDEX('DIVISION 2'!BA$3:BA$23,MATCH($C23,'DIVISION 2'!$A$3:$A$23,0)+1,1)</f>
        <v>3</v>
      </c>
      <c r="N23" s="97">
        <f>INDEX('DIVISION 2'!BB$3:BB$23,MATCH($C23,'DIVISION 2'!$A$3:$A$23,0)+1,1)</f>
        <v>7</v>
      </c>
    </row>
    <row r="24" spans="1:14" ht="15.75">
      <c r="A24" s="93" t="s">
        <v>10</v>
      </c>
      <c r="B24" s="93">
        <v>6</v>
      </c>
      <c r="C24" s="96" t="s">
        <v>11</v>
      </c>
      <c r="D24" s="97">
        <f>INDEX('DIVISION 2'!AR$3:AR$23,MATCH($C24,'DIVISION 2'!$A$3:$A$23,0)+1,1)</f>
        <v>10</v>
      </c>
      <c r="E24" s="97">
        <f>INDEX('DIVISION 2'!AS$3:AS$23,MATCH($C24,'DIVISION 2'!$A$3:$A$23,0)+1,1)</f>
        <v>4</v>
      </c>
      <c r="F24" s="97">
        <f>INDEX('DIVISION 2'!AT$3:AT$23,MATCH($C24,'DIVISION 2'!$A$3:$A$23,0)+1,1)</f>
        <v>0</v>
      </c>
      <c r="G24" s="97">
        <f>INDEX('DIVISION 2'!AU$3:AU$23,MATCH($C24,'DIVISION 2'!$A$3:$A$23,0)+1,1)</f>
        <v>0</v>
      </c>
      <c r="H24" s="97">
        <f>INDEX('DIVISION 2'!AV$3:AV$23,MATCH($C24,'DIVISION 2'!$A$3:$A$23,0)+1,1)</f>
        <v>209</v>
      </c>
      <c r="I24" s="97">
        <f>INDEX('DIVISION 2'!AW$3:AW$23,MATCH($C24,'DIVISION 2'!$A$3:$A$23,0)+1,1)</f>
        <v>258</v>
      </c>
      <c r="J24" s="97">
        <f>INDEX('DIVISION 2'!AX$3:AX$23,MATCH($C24,'DIVISION 2'!$A$3:$A$23,0)+1,1)</f>
        <v>-49</v>
      </c>
      <c r="K24" s="97">
        <f>INDEX('DIVISION 2'!AY$3:AY$23,MATCH($C24,'DIVISION 2'!$A$3:$A$23,0)+1,1)</f>
        <v>0.81007751937984496</v>
      </c>
      <c r="L24" s="97">
        <f>INDEX('DIVISION 2'!AZ$3:AZ$23,MATCH($C24,'DIVISION 2'!$A$3:$A$23,0)+1,1)</f>
        <v>0</v>
      </c>
      <c r="M24" s="97">
        <f>INDEX('DIVISION 2'!BA$3:BA$23,MATCH($C24,'DIVISION 2'!$A$3:$A$23,0)+1,1)</f>
        <v>25</v>
      </c>
      <c r="N24" s="97">
        <f>INDEX('DIVISION 2'!BB$3:BB$23,MATCH($C24,'DIVISION 2'!$A$3:$A$23,0)+1,1)</f>
        <v>4</v>
      </c>
    </row>
    <row r="25" spans="1:14" ht="15.75">
      <c r="A25" s="93" t="s">
        <v>10</v>
      </c>
      <c r="B25" s="93">
        <v>7</v>
      </c>
      <c r="C25" s="96" t="s">
        <v>15</v>
      </c>
      <c r="D25" s="97">
        <f>INDEX('DIVISION 2'!AR$3:AR$23,MATCH($C25,'DIVISION 2'!$A$3:$A$23,0)+1,1)</f>
        <v>8</v>
      </c>
      <c r="E25" s="97">
        <f>INDEX('DIVISION 2'!AS$3:AS$23,MATCH($C25,'DIVISION 2'!$A$3:$A$23,0)+1,1)</f>
        <v>1</v>
      </c>
      <c r="F25" s="97">
        <f>INDEX('DIVISION 2'!AT$3:AT$23,MATCH($C25,'DIVISION 2'!$A$3:$A$23,0)+1,1)</f>
        <v>0</v>
      </c>
      <c r="G25" s="97">
        <f>INDEX('DIVISION 2'!AU$3:AU$23,MATCH($C25,'DIVISION 2'!$A$3:$A$23,0)+1,1)</f>
        <v>7</v>
      </c>
      <c r="H25" s="97">
        <f>INDEX('DIVISION 2'!AV$3:AV$23,MATCH($C25,'DIVISION 2'!$A$3:$A$23,0)+1,1)</f>
        <v>80</v>
      </c>
      <c r="I25" s="97">
        <f>INDEX('DIVISION 2'!AW$3:AW$23,MATCH($C25,'DIVISION 2'!$A$3:$A$23,0)+1,1)</f>
        <v>291</v>
      </c>
      <c r="J25" s="97">
        <f>INDEX('DIVISION 2'!AX$3:AX$23,MATCH($C25,'DIVISION 2'!$A$3:$A$23,0)+1,1)</f>
        <v>-211</v>
      </c>
      <c r="K25" s="97">
        <f>INDEX('DIVISION 2'!AY$3:AY$23,MATCH($C25,'DIVISION 2'!$A$3:$A$23,0)+1,1)</f>
        <v>0.27491408934707906</v>
      </c>
      <c r="L25" s="97">
        <f>INDEX('DIVISION 2'!AZ$3:AZ$23,MATCH($C25,'DIVISION 2'!$A$3:$A$23,0)+1,1)</f>
        <v>0</v>
      </c>
      <c r="M25" s="97">
        <f>INDEX('DIVISION 2'!BA$3:BA$23,MATCH($C25,'DIVISION 2'!$A$3:$A$23,0)+1,1)</f>
        <v>7</v>
      </c>
      <c r="N25" s="97">
        <f>INDEX('DIVISION 2'!BB$3:BB$23,MATCH($C25,'DIVISION 2'!$A$3:$A$23,0)+1,1)</f>
        <v>6</v>
      </c>
    </row>
    <row r="26" spans="1:14" ht="12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 ht="5.2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5.2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5.75">
      <c r="C29" s="95" t="s">
        <v>16</v>
      </c>
      <c r="D29" s="98" t="s">
        <v>1</v>
      </c>
      <c r="E29" s="98" t="s">
        <v>2</v>
      </c>
      <c r="F29" s="98" t="s">
        <v>3</v>
      </c>
      <c r="G29" s="98" t="s">
        <v>4</v>
      </c>
      <c r="H29" s="98" t="s">
        <v>58</v>
      </c>
      <c r="I29" s="98" t="s">
        <v>59</v>
      </c>
      <c r="J29" s="98" t="s">
        <v>61</v>
      </c>
      <c r="K29" s="98" t="s">
        <v>60</v>
      </c>
      <c r="L29" s="99" t="s">
        <v>62</v>
      </c>
      <c r="M29" s="99" t="s">
        <v>5</v>
      </c>
      <c r="N29" s="99" t="s">
        <v>63</v>
      </c>
    </row>
    <row r="30" spans="1:14" ht="15.75">
      <c r="A30" s="93" t="s">
        <v>16</v>
      </c>
      <c r="B30" s="93">
        <v>1</v>
      </c>
      <c r="C30" s="96" t="s">
        <v>20</v>
      </c>
      <c r="D30" s="97">
        <f>INDEX('DIVISION 3'!AR$3:AR$23,MATCH($C30,'DIVISION 3'!$A$3:$A$23,0)+1,1)</f>
        <v>9</v>
      </c>
      <c r="E30" s="97">
        <f>INDEX('DIVISION 3'!AS$3:AS$23,MATCH($C30,'DIVISION 3'!$A$3:$A$23,0)+1,1)</f>
        <v>3</v>
      </c>
      <c r="F30" s="97">
        <f>INDEX('DIVISION 3'!AT$3:AT$23,MATCH($C30,'DIVISION 3'!$A$3:$A$23,0)+1,1)</f>
        <v>0</v>
      </c>
      <c r="G30" s="97">
        <f>INDEX('DIVISION 3'!AU$3:AU$23,MATCH($C30,'DIVISION 3'!$A$3:$A$23,0)+1,1)</f>
        <v>6</v>
      </c>
      <c r="H30" s="97">
        <f>INDEX('DIVISION 3'!AV$3:AV$23,MATCH($C30,'DIVISION 3'!$A$3:$A$23,0)+1,1)</f>
        <v>141</v>
      </c>
      <c r="I30" s="97">
        <f>INDEX('DIVISION 3'!AW$3:AW$23,MATCH($C30,'DIVISION 3'!$A$3:$A$23,0)+1,1)</f>
        <v>202</v>
      </c>
      <c r="J30" s="97">
        <f>INDEX('DIVISION 3'!AX$3:AX$23,MATCH($C30,'DIVISION 3'!$A$3:$A$23,0)+1,1)</f>
        <v>-61</v>
      </c>
      <c r="K30" s="97">
        <f>INDEX('DIVISION 3'!AY$3:AY$23,MATCH($C30,'DIVISION 3'!$A$3:$A$23,0)+1,1)</f>
        <v>0.69801980198019797</v>
      </c>
      <c r="L30" s="97">
        <f>INDEX('DIVISION 3'!AZ$3:AZ$23,MATCH($C30,'DIVISION 3'!$A$3:$A$23,0)+1,1)</f>
        <v>0</v>
      </c>
      <c r="M30" s="97">
        <f>INDEX('DIVISION 3'!BA$3:BA$23,MATCH($C30,'DIVISION 3'!$A$3:$A$23,0)+1,1)</f>
        <v>19</v>
      </c>
      <c r="N30" s="97">
        <f>INDEX('DIVISION 3'!BB$3:BB$23,MATCH($C30,'DIVISION 3'!$A$3:$A$23,0)+1,1)</f>
        <v>6</v>
      </c>
    </row>
    <row r="31" spans="1:14" ht="15.75">
      <c r="A31" s="93" t="s">
        <v>16</v>
      </c>
      <c r="B31" s="93">
        <v>2</v>
      </c>
      <c r="C31" s="96" t="s">
        <v>81</v>
      </c>
      <c r="D31" s="97">
        <f>INDEX('DIVISION 3'!AR$3:AR$23,MATCH($C31,'DIVISION 3'!$A$3:$A$23,0)+1,1)</f>
        <v>10</v>
      </c>
      <c r="E31" s="97">
        <f>INDEX('DIVISION 3'!AS$3:AS$23,MATCH($C31,'DIVISION 3'!$A$3:$A$23,0)+1,1)</f>
        <v>3</v>
      </c>
      <c r="F31" s="97">
        <f>INDEX('DIVISION 3'!AT$3:AT$23,MATCH($C31,'DIVISION 3'!$A$3:$A$23,0)+1,1)</f>
        <v>1</v>
      </c>
      <c r="G31" s="97">
        <f>INDEX('DIVISION 3'!AU$3:AU$23,MATCH($C31,'DIVISION 3'!$A$3:$A$23,0)+1,1)</f>
        <v>6</v>
      </c>
      <c r="H31" s="97">
        <f>INDEX('DIVISION 3'!AV$3:AV$23,MATCH($C31,'DIVISION 3'!$A$3:$A$23,0)+1,1)</f>
        <v>279</v>
      </c>
      <c r="I31" s="97">
        <f>INDEX('DIVISION 3'!AW$3:AW$23,MATCH($C31,'DIVISION 3'!$A$3:$A$23,0)+1,1)</f>
        <v>325</v>
      </c>
      <c r="J31" s="97">
        <f>INDEX('DIVISION 3'!AX$3:AX$23,MATCH($C31,'DIVISION 3'!$A$3:$A$23,0)+1,1)</f>
        <v>-46</v>
      </c>
      <c r="K31" s="97">
        <f>INDEX('DIVISION 3'!AY$3:AY$23,MATCH($C31,'DIVISION 3'!$A$3:$A$23,0)+1,1)</f>
        <v>0.8584615384615385</v>
      </c>
      <c r="L31" s="97">
        <f>INDEX('DIVISION 3'!AZ$3:AZ$23,MATCH($C31,'DIVISION 3'!$A$3:$A$23,0)+1,1)</f>
        <v>0</v>
      </c>
      <c r="M31" s="97">
        <f>INDEX('DIVISION 3'!BA$3:BA$23,MATCH($C31,'DIVISION 3'!$A$3:$A$23,0)+1,1)</f>
        <v>24</v>
      </c>
      <c r="N31" s="97">
        <f>INDEX('DIVISION 3'!BB$3:BB$23,MATCH($C31,'DIVISION 3'!$A$3:$A$23,0)+1,1)</f>
        <v>4</v>
      </c>
    </row>
    <row r="32" spans="1:14" ht="15.75">
      <c r="A32" s="93" t="s">
        <v>16</v>
      </c>
      <c r="B32" s="93">
        <v>3</v>
      </c>
      <c r="C32" s="96" t="s">
        <v>17</v>
      </c>
      <c r="D32" s="97">
        <f>INDEX('DIVISION 3'!AR$3:AR$23,MATCH($C32,'DIVISION 3'!$A$3:$A$23,0)+1,1)</f>
        <v>10</v>
      </c>
      <c r="E32" s="97">
        <f>INDEX('DIVISION 3'!AS$3:AS$23,MATCH($C32,'DIVISION 3'!$A$3:$A$23,0)+1,1)</f>
        <v>7</v>
      </c>
      <c r="F32" s="97">
        <f>INDEX('DIVISION 3'!AT$3:AT$23,MATCH($C32,'DIVISION 3'!$A$3:$A$23,0)+1,1)</f>
        <v>0</v>
      </c>
      <c r="G32" s="97">
        <f>INDEX('DIVISION 3'!AU$3:AU$23,MATCH($C32,'DIVISION 3'!$A$3:$A$23,0)+1,1)</f>
        <v>3</v>
      </c>
      <c r="H32" s="97">
        <f>INDEX('DIVISION 3'!AV$3:AV$23,MATCH($C32,'DIVISION 3'!$A$3:$A$23,0)+1,1)</f>
        <v>253</v>
      </c>
      <c r="I32" s="97">
        <f>INDEX('DIVISION 3'!AW$3:AW$23,MATCH($C32,'DIVISION 3'!$A$3:$A$23,0)+1,1)</f>
        <v>202</v>
      </c>
      <c r="J32" s="97">
        <f>INDEX('DIVISION 3'!AX$3:AX$23,MATCH($C32,'DIVISION 3'!$A$3:$A$23,0)+1,1)</f>
        <v>51</v>
      </c>
      <c r="K32" s="97">
        <f>INDEX('DIVISION 3'!AY$3:AY$23,MATCH($C32,'DIVISION 3'!$A$3:$A$23,0)+1,1)</f>
        <v>1.2524752475247525</v>
      </c>
      <c r="L32" s="97">
        <f>INDEX('DIVISION 3'!AZ$3:AZ$23,MATCH($C32,'DIVISION 3'!$A$3:$A$23,0)+1,1)</f>
        <v>0</v>
      </c>
      <c r="M32" s="97">
        <f>INDEX('DIVISION 3'!BA$3:BA$23,MATCH($C32,'DIVISION 3'!$A$3:$A$23,0)+1,1)</f>
        <v>37</v>
      </c>
      <c r="N32" s="97">
        <f>INDEX('DIVISION 3'!BB$3:BB$23,MATCH($C32,'DIVISION 3'!$A$3:$A$23,0)+1,1)</f>
        <v>3</v>
      </c>
    </row>
    <row r="33" spans="1:14" ht="15.75">
      <c r="A33" s="93" t="s">
        <v>16</v>
      </c>
      <c r="B33" s="93">
        <v>4</v>
      </c>
      <c r="C33" s="96" t="s">
        <v>21</v>
      </c>
      <c r="D33" s="97">
        <f>INDEX('DIVISION 3'!AR$3:AR$23,MATCH($C33,'DIVISION 3'!$A$3:$A$23,0)+1,1)</f>
        <v>9</v>
      </c>
      <c r="E33" s="97">
        <f>INDEX('DIVISION 3'!AS$3:AS$23,MATCH($C33,'DIVISION 3'!$A$3:$A$23,0)+1,1)</f>
        <v>7</v>
      </c>
      <c r="F33" s="97">
        <f>INDEX('DIVISION 3'!AT$3:AT$23,MATCH($C33,'DIVISION 3'!$A$3:$A$23,0)+1,1)</f>
        <v>1</v>
      </c>
      <c r="G33" s="97">
        <f>INDEX('DIVISION 3'!AU$3:AU$23,MATCH($C33,'DIVISION 3'!$A$3:$A$23,0)+1,1)</f>
        <v>1</v>
      </c>
      <c r="H33" s="97">
        <f>INDEX('DIVISION 3'!AV$3:AV$23,MATCH($C33,'DIVISION 3'!$A$3:$A$23,0)+1,1)</f>
        <v>229</v>
      </c>
      <c r="I33" s="97">
        <f>INDEX('DIVISION 3'!AW$3:AW$23,MATCH($C33,'DIVISION 3'!$A$3:$A$23,0)+1,1)</f>
        <v>138</v>
      </c>
      <c r="J33" s="97">
        <f>INDEX('DIVISION 3'!AX$3:AX$23,MATCH($C33,'DIVISION 3'!$A$3:$A$23,0)+1,1)</f>
        <v>91</v>
      </c>
      <c r="K33" s="97">
        <f>INDEX('DIVISION 3'!AY$3:AY$23,MATCH($C33,'DIVISION 3'!$A$3:$A$23,0)+1,1)</f>
        <v>1.6594202898550725</v>
      </c>
      <c r="L33" s="97">
        <f>INDEX('DIVISION 3'!AZ$3:AZ$23,MATCH($C33,'DIVISION 3'!$A$3:$A$23,0)+1,1)</f>
        <v>0</v>
      </c>
      <c r="M33" s="97">
        <f>INDEX('DIVISION 3'!BA$3:BA$23,MATCH($C33,'DIVISION 3'!$A$3:$A$23,0)+1,1)</f>
        <v>39</v>
      </c>
      <c r="N33" s="97">
        <f>INDEX('DIVISION 3'!BB$3:BB$23,MATCH($C33,'DIVISION 3'!$A$3:$A$23,0)+1,1)</f>
        <v>1</v>
      </c>
    </row>
    <row r="34" spans="1:14" ht="15.75">
      <c r="A34" s="93" t="s">
        <v>16</v>
      </c>
      <c r="B34" s="93">
        <v>5</v>
      </c>
      <c r="C34" s="96" t="s">
        <v>30</v>
      </c>
      <c r="D34" s="97">
        <f>INDEX('DIVISION 3'!AR$3:AR$23,MATCH($C34,'DIVISION 3'!$A$3:$A$23,0)+1,1)</f>
        <v>9</v>
      </c>
      <c r="E34" s="97">
        <f>INDEX('DIVISION 3'!AS$3:AS$23,MATCH($C34,'DIVISION 3'!$A$3:$A$23,0)+1,1)</f>
        <v>7</v>
      </c>
      <c r="F34" s="97">
        <f>INDEX('DIVISION 3'!AT$3:AT$23,MATCH($C34,'DIVISION 3'!$A$3:$A$23,0)+1,1)</f>
        <v>0</v>
      </c>
      <c r="G34" s="97">
        <f>INDEX('DIVISION 3'!AU$3:AU$23,MATCH($C34,'DIVISION 3'!$A$3:$A$23,0)+1,1)</f>
        <v>2</v>
      </c>
      <c r="H34" s="97">
        <f>INDEX('DIVISION 3'!AV$3:AV$23,MATCH($C34,'DIVISION 3'!$A$3:$A$23,0)+1,1)</f>
        <v>270</v>
      </c>
      <c r="I34" s="97">
        <f>INDEX('DIVISION 3'!AW$3:AW$23,MATCH($C34,'DIVISION 3'!$A$3:$A$23,0)+1,1)</f>
        <v>197</v>
      </c>
      <c r="J34" s="97">
        <f>INDEX('DIVISION 3'!AX$3:AX$23,MATCH($C34,'DIVISION 3'!$A$3:$A$23,0)+1,1)</f>
        <v>73</v>
      </c>
      <c r="K34" s="97">
        <f>INDEX('DIVISION 3'!AY$3:AY$23,MATCH($C34,'DIVISION 3'!$A$3:$A$23,0)+1,1)</f>
        <v>1.3705583756345177</v>
      </c>
      <c r="L34" s="97">
        <f>INDEX('DIVISION 3'!AZ$3:AZ$23,MATCH($C34,'DIVISION 3'!$A$3:$A$23,0)+1,1)</f>
        <v>0</v>
      </c>
      <c r="M34" s="97">
        <f>INDEX('DIVISION 3'!BA$3:BA$23,MATCH($C34,'DIVISION 3'!$A$3:$A$23,0)+1,1)</f>
        <v>38</v>
      </c>
      <c r="N34" s="97">
        <f>INDEX('DIVISION 3'!BB$3:BB$23,MATCH($C34,'DIVISION 3'!$A$3:$A$23,0)+1,1)</f>
        <v>2</v>
      </c>
    </row>
    <row r="35" spans="1:14" ht="15.75">
      <c r="A35" s="93" t="s">
        <v>16</v>
      </c>
      <c r="B35" s="93">
        <v>6</v>
      </c>
      <c r="C35" s="96" t="s">
        <v>25</v>
      </c>
      <c r="D35" s="97">
        <f>INDEX('DIVISION 3'!AR$3:AR$23,MATCH($C35,'DIVISION 3'!$A$3:$A$23,0)+1,1)</f>
        <v>9</v>
      </c>
      <c r="E35" s="97">
        <f>INDEX('DIVISION 3'!AS$3:AS$23,MATCH($C35,'DIVISION 3'!$A$3:$A$23,0)+1,1)</f>
        <v>1</v>
      </c>
      <c r="F35" s="97">
        <f>INDEX('DIVISION 3'!AT$3:AT$23,MATCH($C35,'DIVISION 3'!$A$3:$A$23,0)+1,1)</f>
        <v>0</v>
      </c>
      <c r="G35" s="97">
        <f>INDEX('DIVISION 3'!AU$3:AU$23,MATCH($C35,'DIVISION 3'!$A$3:$A$23,0)+1,1)</f>
        <v>8</v>
      </c>
      <c r="H35" s="97">
        <f>INDEX('DIVISION 3'!AV$3:AV$23,MATCH($C35,'DIVISION 3'!$A$3:$A$23,0)+1,1)</f>
        <v>160</v>
      </c>
      <c r="I35" s="97">
        <f>INDEX('DIVISION 3'!AW$3:AW$23,MATCH($C35,'DIVISION 3'!$A$3:$A$23,0)+1,1)</f>
        <v>243</v>
      </c>
      <c r="J35" s="97">
        <f>INDEX('DIVISION 3'!AX$3:AX$23,MATCH($C35,'DIVISION 3'!$A$3:$A$23,0)+1,1)</f>
        <v>-83</v>
      </c>
      <c r="K35" s="97">
        <f>INDEX('DIVISION 3'!AY$3:AY$23,MATCH($C35,'DIVISION 3'!$A$3:$A$23,0)+1,1)</f>
        <v>0.65843621399176955</v>
      </c>
      <c r="L35" s="97">
        <f>INDEX('DIVISION 3'!AZ$3:AZ$23,MATCH($C35,'DIVISION 3'!$A$3:$A$23,0)+1,1)</f>
        <v>0</v>
      </c>
      <c r="M35" s="97">
        <f>INDEX('DIVISION 3'!BA$3:BA$23,MATCH($C35,'DIVISION 3'!$A$3:$A$23,0)+1,1)</f>
        <v>12</v>
      </c>
      <c r="N35" s="97">
        <f>INDEX('DIVISION 3'!BB$3:BB$23,MATCH($C35,'DIVISION 3'!$A$3:$A$23,0)+1,1)</f>
        <v>7</v>
      </c>
    </row>
    <row r="36" spans="1:14" ht="15.75">
      <c r="A36" s="93" t="s">
        <v>16</v>
      </c>
      <c r="B36" s="93">
        <v>7</v>
      </c>
      <c r="C36" s="96" t="s">
        <v>82</v>
      </c>
      <c r="D36" s="97">
        <f>INDEX('DIVISION 3'!AR$3:AR$23,MATCH($C36,'DIVISION 3'!$A$3:$A$23,0)+1,1)</f>
        <v>8</v>
      </c>
      <c r="E36" s="97">
        <f>INDEX('DIVISION 3'!AS$3:AS$23,MATCH($C36,'DIVISION 3'!$A$3:$A$23,0)+1,1)</f>
        <v>3</v>
      </c>
      <c r="F36" s="97">
        <f>INDEX('DIVISION 3'!AT$3:AT$23,MATCH($C36,'DIVISION 3'!$A$3:$A$23,0)+1,1)</f>
        <v>0</v>
      </c>
      <c r="G36" s="97">
        <f>INDEX('DIVISION 3'!AU$3:AU$23,MATCH($C36,'DIVISION 3'!$A$3:$A$23,0)+1,1)</f>
        <v>5</v>
      </c>
      <c r="H36" s="97">
        <f>INDEX('DIVISION 3'!AV$3:AV$23,MATCH($C36,'DIVISION 3'!$A$3:$A$23,0)+1,1)</f>
        <v>184</v>
      </c>
      <c r="I36" s="97">
        <f>INDEX('DIVISION 3'!AW$3:AW$23,MATCH($C36,'DIVISION 3'!$A$3:$A$23,0)+1,1)</f>
        <v>209</v>
      </c>
      <c r="J36" s="97">
        <f>INDEX('DIVISION 3'!AX$3:AX$23,MATCH($C36,'DIVISION 3'!$A$3:$A$23,0)+1,1)</f>
        <v>-25</v>
      </c>
      <c r="K36" s="97">
        <f>INDEX('DIVISION 3'!AY$3:AY$23,MATCH($C36,'DIVISION 3'!$A$3:$A$23,0)+1,1)</f>
        <v>0.88038277511961727</v>
      </c>
      <c r="L36" s="97">
        <f>INDEX('DIVISION 3'!AZ$3:AZ$23,MATCH($C36,'DIVISION 3'!$A$3:$A$23,0)+1,1)</f>
        <v>0</v>
      </c>
      <c r="M36" s="97">
        <f>INDEX('DIVISION 3'!BA$3:BA$23,MATCH($C36,'DIVISION 3'!$A$3:$A$23,0)+1,1)</f>
        <v>20</v>
      </c>
      <c r="N36" s="97">
        <f>INDEX('DIVISION 3'!BB$3:BB$23,MATCH($C36,'DIVISION 3'!$A$3:$A$23,0)+1,1)</f>
        <v>5</v>
      </c>
    </row>
    <row r="37" spans="1:14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ht="6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ht="4.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5.75">
      <c r="C40" s="95" t="s">
        <v>22</v>
      </c>
      <c r="D40" s="98" t="s">
        <v>1</v>
      </c>
      <c r="E40" s="98" t="s">
        <v>2</v>
      </c>
      <c r="F40" s="98" t="s">
        <v>3</v>
      </c>
      <c r="G40" s="98" t="s">
        <v>4</v>
      </c>
      <c r="H40" s="98" t="s">
        <v>58</v>
      </c>
      <c r="I40" s="98" t="s">
        <v>59</v>
      </c>
      <c r="J40" s="98" t="s">
        <v>61</v>
      </c>
      <c r="K40" s="98" t="s">
        <v>60</v>
      </c>
      <c r="L40" s="99" t="s">
        <v>62</v>
      </c>
      <c r="M40" s="99" t="s">
        <v>5</v>
      </c>
      <c r="N40" s="99" t="s">
        <v>63</v>
      </c>
    </row>
    <row r="41" spans="1:14" ht="15.75">
      <c r="A41" s="93" t="s">
        <v>22</v>
      </c>
      <c r="B41" s="93">
        <v>1</v>
      </c>
      <c r="C41" s="96" t="s">
        <v>83</v>
      </c>
      <c r="D41" s="97">
        <f>INDEX('DIVISION 4'!AX$3:AX$26,MATCH($C41,'DIVISION 4'!$A$3:$A$26,0)+1,0)</f>
        <v>8</v>
      </c>
      <c r="E41" s="97">
        <f>INDEX('DIVISION 4'!AY$3:AY$26,MATCH($C41,'DIVISION 4'!$A$3:$A$26,0)+1,0)</f>
        <v>1</v>
      </c>
      <c r="F41" s="97">
        <f>INDEX('DIVISION 4'!AZ$3:AZ$26,MATCH($C41,'DIVISION 4'!$A$3:$A$26,0)+1,0)</f>
        <v>0</v>
      </c>
      <c r="G41" s="97">
        <f>INDEX('DIVISION 4'!BA$3:BA$26,MATCH($C41,'DIVISION 4'!$A$3:$A$26,0)+1,0)</f>
        <v>7</v>
      </c>
      <c r="H41" s="97">
        <f>INDEX('DIVISION 4'!BB$3:BB$26,MATCH($C41,'DIVISION 4'!$A$3:$A$26,0)+1,0)</f>
        <v>72</v>
      </c>
      <c r="I41" s="97">
        <f>INDEX('DIVISION 4'!BC$3:BC$26,MATCH($C41,'DIVISION 4'!$A$3:$A$26,0)+1,0)</f>
        <v>231</v>
      </c>
      <c r="J41" s="97">
        <f>INDEX('DIVISION 4'!BD$3:BD$26,MATCH($C41,'DIVISION 4'!$A$3:$A$26,0)+1,0)</f>
        <v>-159</v>
      </c>
      <c r="K41" s="97">
        <f>INDEX('DIVISION 4'!BE$3:BE$26,MATCH($C41,'DIVISION 4'!$A$3:$A$26,0)+1,0)</f>
        <v>0.31168831168831168</v>
      </c>
      <c r="L41" s="97">
        <f>INDEX('DIVISION 4'!BF$3:BF$26,MATCH($C41,'DIVISION 4'!$A$3:$A$26,0)+1,0)</f>
        <v>0</v>
      </c>
      <c r="M41" s="97">
        <f>INDEX('DIVISION 4'!BG$3:BG$26,MATCH($C41,'DIVISION 4'!$A$3:$A$26,0)+1,0)</f>
        <v>6</v>
      </c>
      <c r="N41" s="97">
        <f>INDEX('DIVISION 4'!BH$3:BH$26,MATCH($C41,'DIVISION 4'!$A$3:$A$26,0)+1,0)</f>
        <v>6</v>
      </c>
    </row>
    <row r="42" spans="1:14" ht="15.75">
      <c r="A42" s="93" t="s">
        <v>22</v>
      </c>
      <c r="B42" s="93">
        <v>2</v>
      </c>
      <c r="C42" s="96" t="s">
        <v>29</v>
      </c>
      <c r="D42" s="97">
        <f>INDEX('DIVISION 4'!AX$3:AX$26,MATCH($C42,'DIVISION 4'!$A$3:$A$26,0)+1,0)</f>
        <v>9</v>
      </c>
      <c r="E42" s="97">
        <f>INDEX('DIVISION 4'!AY$3:AY$26,MATCH($C42,'DIVISION 4'!$A$3:$A$26,0)+1,0)</f>
        <v>9</v>
      </c>
      <c r="F42" s="97">
        <f>INDEX('DIVISION 4'!AZ$3:AZ$26,MATCH($C42,'DIVISION 4'!$A$3:$A$26,0)+1,0)</f>
        <v>0</v>
      </c>
      <c r="G42" s="97">
        <f>INDEX('DIVISION 4'!BA$3:BA$26,MATCH($C42,'DIVISION 4'!$A$3:$A$26,0)+1,0)</f>
        <v>0</v>
      </c>
      <c r="H42" s="97">
        <f>INDEX('DIVISION 4'!BB$3:BB$26,MATCH($C42,'DIVISION 4'!$A$3:$A$26,0)+1,0)</f>
        <v>381</v>
      </c>
      <c r="I42" s="97">
        <f>INDEX('DIVISION 4'!BC$3:BC$26,MATCH($C42,'DIVISION 4'!$A$3:$A$26,0)+1,0)</f>
        <v>64</v>
      </c>
      <c r="J42" s="97">
        <f>INDEX('DIVISION 4'!BD$3:BD$26,MATCH($C42,'DIVISION 4'!$A$3:$A$26,0)+1,0)</f>
        <v>317</v>
      </c>
      <c r="K42" s="97">
        <f>INDEX('DIVISION 4'!BE$3:BE$26,MATCH($C42,'DIVISION 4'!$A$3:$A$26,0)+1,0)</f>
        <v>5.953125</v>
      </c>
      <c r="L42" s="97">
        <f>INDEX('DIVISION 4'!BF$3:BF$26,MATCH($C42,'DIVISION 4'!$A$3:$A$26,0)+1,0)</f>
        <v>0</v>
      </c>
      <c r="M42" s="97">
        <f>INDEX('DIVISION 4'!BG$3:BG$26,MATCH($C42,'DIVISION 4'!$A$3:$A$26,0)+1,0)</f>
        <v>45</v>
      </c>
      <c r="N42" s="97">
        <f>INDEX('DIVISION 4'!BH$3:BH$26,MATCH($C42,'DIVISION 4'!$A$3:$A$26,0)+1,0)</f>
        <v>1</v>
      </c>
    </row>
    <row r="43" spans="1:14" ht="15.75">
      <c r="A43" s="93" t="s">
        <v>22</v>
      </c>
      <c r="B43" s="93">
        <v>3</v>
      </c>
      <c r="C43" s="96" t="s">
        <v>26</v>
      </c>
      <c r="D43" s="97">
        <f>INDEX('DIVISION 4'!AX$3:AX$26,MATCH($C43,'DIVISION 4'!$A$3:$A$26,0)+1,0)</f>
        <v>7</v>
      </c>
      <c r="E43" s="97">
        <f>INDEX('DIVISION 4'!AY$3:AY$26,MATCH($C43,'DIVISION 4'!$A$3:$A$26,0)+1,0)</f>
        <v>4</v>
      </c>
      <c r="F43" s="97">
        <f>INDEX('DIVISION 4'!AZ$3:AZ$26,MATCH($C43,'DIVISION 4'!$A$3:$A$26,0)+1,0)</f>
        <v>0</v>
      </c>
      <c r="G43" s="97">
        <f>INDEX('DIVISION 4'!BA$3:BA$26,MATCH($C43,'DIVISION 4'!$A$3:$A$26,0)+1,0)</f>
        <v>3</v>
      </c>
      <c r="H43" s="97">
        <f>INDEX('DIVISION 4'!BB$3:BB$26,MATCH($C43,'DIVISION 4'!$A$3:$A$26,0)+1,0)</f>
        <v>70</v>
      </c>
      <c r="I43" s="97">
        <f>INDEX('DIVISION 4'!BC$3:BC$26,MATCH($C43,'DIVISION 4'!$A$3:$A$26,0)+1,0)</f>
        <v>82</v>
      </c>
      <c r="J43" s="97">
        <f>INDEX('DIVISION 4'!BD$3:BD$26,MATCH($C43,'DIVISION 4'!$A$3:$A$26,0)+1,0)</f>
        <v>-12</v>
      </c>
      <c r="K43" s="97">
        <f>INDEX('DIVISION 4'!BE$3:BE$26,MATCH($C43,'DIVISION 4'!$A$3:$A$26,0)+1,0)</f>
        <v>0.85365853658536583</v>
      </c>
      <c r="L43" s="97">
        <f>INDEX('DIVISION 4'!BF$3:BF$26,MATCH($C43,'DIVISION 4'!$A$3:$A$26,0)+1,0)</f>
        <v>0</v>
      </c>
      <c r="M43" s="97">
        <f>INDEX('DIVISION 4'!BG$3:BG$26,MATCH($C43,'DIVISION 4'!$A$3:$A$26,0)+1,0)</f>
        <v>22</v>
      </c>
      <c r="N43" s="97">
        <f>INDEX('DIVISION 4'!BH$3:BH$26,MATCH($C43,'DIVISION 4'!$A$3:$A$26,0)+1,0)</f>
        <v>4</v>
      </c>
    </row>
    <row r="44" spans="1:14" ht="15.75">
      <c r="A44" s="93" t="s">
        <v>22</v>
      </c>
      <c r="B44" s="93">
        <v>4</v>
      </c>
      <c r="C44" s="96" t="s">
        <v>23</v>
      </c>
      <c r="D44" s="97">
        <f>INDEX('DIVISION 4'!AX$3:AX$26,MATCH($C44,'DIVISION 4'!$A$3:$A$26,0)+1,0)</f>
        <v>8</v>
      </c>
      <c r="E44" s="97">
        <f>INDEX('DIVISION 4'!AY$3:AY$26,MATCH($C44,'DIVISION 4'!$A$3:$A$26,0)+1,0)</f>
        <v>5</v>
      </c>
      <c r="F44" s="97">
        <f>INDEX('DIVISION 4'!AZ$3:AZ$26,MATCH($C44,'DIVISION 4'!$A$3:$A$26,0)+1,0)</f>
        <v>1</v>
      </c>
      <c r="G44" s="97">
        <f>INDEX('DIVISION 4'!BA$3:BA$26,MATCH($C44,'DIVISION 4'!$A$3:$A$26,0)+1,0)</f>
        <v>2</v>
      </c>
      <c r="H44" s="97">
        <f>INDEX('DIVISION 4'!BB$3:BB$26,MATCH($C44,'DIVISION 4'!$A$3:$A$26,0)+1,0)</f>
        <v>128</v>
      </c>
      <c r="I44" s="97">
        <f>INDEX('DIVISION 4'!BC$3:BC$26,MATCH($C44,'DIVISION 4'!$A$3:$A$26,0)+1,0)</f>
        <v>95</v>
      </c>
      <c r="J44" s="97">
        <f>INDEX('DIVISION 4'!BD$3:BD$26,MATCH($C44,'DIVISION 4'!$A$3:$A$26,0)+1,0)</f>
        <v>33</v>
      </c>
      <c r="K44" s="97">
        <f>INDEX('DIVISION 4'!BE$3:BE$26,MATCH($C44,'DIVISION 4'!$A$3:$A$26,0)+1,0)</f>
        <v>1.3473684210526315</v>
      </c>
      <c r="L44" s="97">
        <f>INDEX('DIVISION 4'!BF$3:BF$26,MATCH($C44,'DIVISION 4'!$A$3:$A$26,0)+1,0)</f>
        <v>0</v>
      </c>
      <c r="M44" s="97">
        <f>INDEX('DIVISION 4'!BG$3:BG$26,MATCH($C44,'DIVISION 4'!$A$3:$A$26,0)+1,0)</f>
        <v>30</v>
      </c>
      <c r="N44" s="97">
        <f>INDEX('DIVISION 4'!BH$3:BH$26,MATCH($C44,'DIVISION 4'!$A$3:$A$26,0)+1,0)</f>
        <v>3</v>
      </c>
    </row>
    <row r="45" spans="1:14" ht="15.75">
      <c r="A45" s="93" t="s">
        <v>22</v>
      </c>
      <c r="B45" s="93">
        <v>5</v>
      </c>
      <c r="C45" s="96" t="s">
        <v>35</v>
      </c>
      <c r="D45" s="97">
        <f>INDEX('DIVISION 4'!AX$3:AX$26,MATCH($C45,'DIVISION 4'!$A$3:$A$26,0)+1,0)</f>
        <v>9</v>
      </c>
      <c r="E45" s="97">
        <f>INDEX('DIVISION 4'!AY$3:AY$26,MATCH($C45,'DIVISION 4'!$A$3:$A$26,0)+1,0)</f>
        <v>1</v>
      </c>
      <c r="F45" s="97">
        <f>INDEX('DIVISION 4'!AZ$3:AZ$26,MATCH($C45,'DIVISION 4'!$A$3:$A$26,0)+1,0)</f>
        <v>0</v>
      </c>
      <c r="G45" s="97">
        <f>INDEX('DIVISION 4'!BA$3:BA$26,MATCH($C45,'DIVISION 4'!$A$3:$A$26,0)+1,0)</f>
        <v>8</v>
      </c>
      <c r="H45" s="97">
        <f>INDEX('DIVISION 4'!BB$3:BB$26,MATCH($C45,'DIVISION 4'!$A$3:$A$26,0)+1,0)</f>
        <v>40</v>
      </c>
      <c r="I45" s="97">
        <f>INDEX('DIVISION 4'!BC$3:BC$26,MATCH($C45,'DIVISION 4'!$A$3:$A$26,0)+1,0)</f>
        <v>238</v>
      </c>
      <c r="J45" s="97">
        <f>INDEX('DIVISION 4'!BD$3:BD$26,MATCH($C45,'DIVISION 4'!$A$3:$A$26,0)+1,0)</f>
        <v>-198</v>
      </c>
      <c r="K45" s="97">
        <f>INDEX('DIVISION 4'!BE$3:BE$26,MATCH($C45,'DIVISION 4'!$A$3:$A$26,0)+1,0)</f>
        <v>0.16806722689075632</v>
      </c>
      <c r="L45" s="97">
        <f>INDEX('DIVISION 4'!BF$3:BF$26,MATCH($C45,'DIVISION 4'!$A$3:$A$26,0)+1,0)</f>
        <v>0</v>
      </c>
      <c r="M45" s="97">
        <f>INDEX('DIVISION 4'!BG$3:BG$26,MATCH($C45,'DIVISION 4'!$A$3:$A$26,0)+1,0)</f>
        <v>6</v>
      </c>
      <c r="N45" s="97">
        <f>INDEX('DIVISION 4'!BH$3:BH$26,MATCH($C45,'DIVISION 4'!$A$3:$A$26,0)+1,0)</f>
        <v>6</v>
      </c>
    </row>
    <row r="46" spans="1:14" ht="15.75">
      <c r="A46" s="93" t="s">
        <v>22</v>
      </c>
      <c r="B46" s="93">
        <v>6</v>
      </c>
      <c r="C46" s="96" t="s">
        <v>33</v>
      </c>
      <c r="D46" s="97">
        <f>INDEX('DIVISION 4'!AX$3:AX$26,MATCH($C46,'DIVISION 4'!$A$3:$A$26,0)+1,0)</f>
        <v>8</v>
      </c>
      <c r="E46" s="97">
        <f>INDEX('DIVISION 4'!AY$3:AY$26,MATCH($C46,'DIVISION 4'!$A$3:$A$26,0)+1,0)</f>
        <v>2</v>
      </c>
      <c r="F46" s="97">
        <f>INDEX('DIVISION 4'!AZ$3:AZ$26,MATCH($C46,'DIVISION 4'!$A$3:$A$26,0)+1,0)</f>
        <v>0</v>
      </c>
      <c r="G46" s="97">
        <f>INDEX('DIVISION 4'!BA$3:BA$26,MATCH($C46,'DIVISION 4'!$A$3:$A$26,0)+1,0)</f>
        <v>6</v>
      </c>
      <c r="H46" s="97">
        <f>INDEX('DIVISION 4'!BB$3:BB$26,MATCH($C46,'DIVISION 4'!$A$3:$A$26,0)+1,0)</f>
        <v>103</v>
      </c>
      <c r="I46" s="97">
        <f>INDEX('DIVISION 4'!BC$3:BC$26,MATCH($C46,'DIVISION 4'!$A$3:$A$26,0)+1,0)</f>
        <v>127</v>
      </c>
      <c r="J46" s="97">
        <f>INDEX('DIVISION 4'!BD$3:BD$26,MATCH($C46,'DIVISION 4'!$A$3:$A$26,0)+1,0)</f>
        <v>-24</v>
      </c>
      <c r="K46" s="97">
        <f>INDEX('DIVISION 4'!BE$3:BE$26,MATCH($C46,'DIVISION 4'!$A$3:$A$26,0)+1,0)</f>
        <v>0.8110236220472441</v>
      </c>
      <c r="L46" s="97">
        <f>INDEX('DIVISION 4'!BF$3:BF$26,MATCH($C46,'DIVISION 4'!$A$3:$A$26,0)+1,0)</f>
        <v>0</v>
      </c>
      <c r="M46" s="97">
        <f>INDEX('DIVISION 4'!BG$3:BG$26,MATCH($C46,'DIVISION 4'!$A$3:$A$26,0)+1,0)</f>
        <v>14</v>
      </c>
      <c r="N46" s="97">
        <f>INDEX('DIVISION 4'!BH$3:BH$26,MATCH($C46,'DIVISION 4'!$A$3:$A$26,0)+1,0)</f>
        <v>5</v>
      </c>
    </row>
    <row r="47" spans="1:14" ht="15.75">
      <c r="A47" s="93" t="s">
        <v>22</v>
      </c>
      <c r="B47" s="93">
        <v>7</v>
      </c>
      <c r="C47" s="96" t="s">
        <v>31</v>
      </c>
      <c r="D47" s="97">
        <f>INDEX('DIVISION 4'!AX$3:AX$26,MATCH($C47,'DIVISION 4'!$A$3:$A$26,0)+1,0)</f>
        <v>9</v>
      </c>
      <c r="E47" s="97">
        <f>INDEX('DIVISION 4'!AY$3:AY$26,MATCH($C47,'DIVISION 4'!$A$3:$A$26,0)+1,0)</f>
        <v>6</v>
      </c>
      <c r="F47" s="97">
        <f>INDEX('DIVISION 4'!AZ$3:AZ$26,MATCH($C47,'DIVISION 4'!$A$3:$A$26,0)+1,0)</f>
        <v>1</v>
      </c>
      <c r="G47" s="97">
        <f>INDEX('DIVISION 4'!BA$3:BA$26,MATCH($C47,'DIVISION 4'!$A$3:$A$26,0)+1,0)</f>
        <v>2</v>
      </c>
      <c r="H47" s="97">
        <f>INDEX('DIVISION 4'!BB$3:BB$26,MATCH($C47,'DIVISION 4'!$A$3:$A$26,0)+1,0)</f>
        <v>191</v>
      </c>
      <c r="I47" s="97">
        <f>INDEX('DIVISION 4'!BC$3:BC$26,MATCH($C47,'DIVISION 4'!$A$3:$A$26,0)+1,0)</f>
        <v>148</v>
      </c>
      <c r="J47" s="97">
        <f>INDEX('DIVISION 4'!BD$3:BD$26,MATCH($C47,'DIVISION 4'!$A$3:$A$26,0)+1,0)</f>
        <v>43</v>
      </c>
      <c r="K47" s="97">
        <f>INDEX('DIVISION 4'!BE$3:BE$26,MATCH($C47,'DIVISION 4'!$A$3:$A$26,0)+1,0)</f>
        <v>1.2905405405405406</v>
      </c>
      <c r="L47" s="97">
        <f>INDEX('DIVISION 4'!BF$3:BF$26,MATCH($C47,'DIVISION 4'!$A$3:$A$26,0)+1,0)</f>
        <v>0</v>
      </c>
      <c r="M47" s="97">
        <f>INDEX('DIVISION 4'!BG$3:BG$26,MATCH($C47,'DIVISION 4'!$A$3:$A$26,0)+1,0)</f>
        <v>33</v>
      </c>
      <c r="N47" s="97">
        <f>INDEX('DIVISION 4'!BH$3:BH$26,MATCH($C47,'DIVISION 4'!$A$3:$A$26,0)+1,0)</f>
        <v>2</v>
      </c>
    </row>
    <row r="48" spans="1:14" ht="16.5" customHeight="1">
      <c r="A48" s="93" t="s">
        <v>22</v>
      </c>
      <c r="B48" s="93">
        <v>8</v>
      </c>
      <c r="C48" s="96"/>
      <c r="D48" s="97">
        <f>INDEX('DIVISION 4'!AX$3:AX$26,MATCH($C48,'DIVISION 4'!$A$3:$A$26,0)+1,0)</f>
        <v>0</v>
      </c>
      <c r="E48" s="97">
        <f>INDEX('DIVISION 4'!AY$3:AY$26,MATCH($C48,'DIVISION 4'!$A$3:$A$26,0)+1,0)</f>
        <v>0</v>
      </c>
      <c r="F48" s="97">
        <f>INDEX('DIVISION 4'!AZ$3:AZ$26,MATCH($C48,'DIVISION 4'!$A$3:$A$26,0)+1,0)</f>
        <v>0</v>
      </c>
      <c r="G48" s="97">
        <f>INDEX('DIVISION 4'!BA$3:BA$26,MATCH($C48,'DIVISION 4'!$A$3:$A$26,0)+1,0)</f>
        <v>0</v>
      </c>
      <c r="H48" s="97">
        <f>INDEX('DIVISION 4'!BB$3:BB$26,MATCH($C48,'DIVISION 4'!$A$3:$A$26,0)+1,0)</f>
        <v>0</v>
      </c>
      <c r="I48" s="97">
        <f>INDEX('DIVISION 4'!BC$3:BC$26,MATCH($C48,'DIVISION 4'!$A$3:$A$26,0)+1,0)</f>
        <v>0</v>
      </c>
      <c r="J48" s="97">
        <f>INDEX('DIVISION 4'!BD$3:BD$26,MATCH($C48,'DIVISION 4'!$A$3:$A$26,0)+1,0)</f>
        <v>0</v>
      </c>
      <c r="K48" s="97" t="e">
        <f>INDEX('DIVISION 4'!BE$3:BE$26,MATCH($C48,'DIVISION 4'!$A$3:$A$26,0)+1,0)</f>
        <v>#DIV/0!</v>
      </c>
      <c r="L48" s="97">
        <f>INDEX('DIVISION 4'!BF$3:BF$26,MATCH($C48,'DIVISION 4'!$A$3:$A$26,0)+1,0)</f>
        <v>0</v>
      </c>
      <c r="M48" s="97">
        <f>INDEX('DIVISION 4'!BG$3:BG$26,MATCH($C48,'DIVISION 4'!$A$3:$A$26,0)+1,0)</f>
        <v>0</v>
      </c>
      <c r="N48" s="97">
        <f>INDEX('DIVISION 4'!BH$3:BH$26,MATCH($C48,'DIVISION 4'!$A$3:$A$26,0)+1,0)</f>
        <v>8</v>
      </c>
    </row>
    <row r="49" spans="1:14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</row>
    <row r="50" spans="1:14" ht="8.2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6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ht="15.75">
      <c r="C52" s="95" t="s">
        <v>28</v>
      </c>
      <c r="D52" s="98" t="s">
        <v>1</v>
      </c>
      <c r="E52" s="98" t="s">
        <v>2</v>
      </c>
      <c r="F52" s="98" t="s">
        <v>3</v>
      </c>
      <c r="G52" s="98" t="s">
        <v>4</v>
      </c>
      <c r="H52" s="98" t="s">
        <v>58</v>
      </c>
      <c r="I52" s="98" t="s">
        <v>59</v>
      </c>
      <c r="J52" s="98" t="s">
        <v>61</v>
      </c>
      <c r="K52" s="98" t="s">
        <v>60</v>
      </c>
      <c r="L52" s="99" t="s">
        <v>62</v>
      </c>
      <c r="M52" s="99" t="s">
        <v>5</v>
      </c>
      <c r="N52" s="99" t="s">
        <v>63</v>
      </c>
    </row>
    <row r="53" spans="1:14" ht="15.75">
      <c r="A53" s="93" t="s">
        <v>28</v>
      </c>
      <c r="B53" s="93">
        <v>1</v>
      </c>
      <c r="C53" s="96" t="s">
        <v>36</v>
      </c>
      <c r="D53" s="97">
        <f>INDEX('DIVISION 5'!AR$3:AR$23,MATCH($C53,'DIVISION 5'!$A$3:$A$23,0)+1,1)</f>
        <v>9</v>
      </c>
      <c r="E53" s="97">
        <f>INDEX('DIVISION 5'!AS$3:AS$23,MATCH($C53,'DIVISION 5'!$A$3:$A$23,0)+1,1)</f>
        <v>4</v>
      </c>
      <c r="F53" s="97">
        <f>INDEX('DIVISION 5'!AT$3:AT$23,MATCH($C53,'DIVISION 5'!$A$3:$A$23,0)+1,1)</f>
        <v>0</v>
      </c>
      <c r="G53" s="97">
        <f>INDEX('DIVISION 5'!AU$3:AU$23,MATCH($C53,'DIVISION 5'!$A$3:$A$23,0)+1,1)</f>
        <v>5</v>
      </c>
      <c r="H53" s="97">
        <f>INDEX('DIVISION 5'!AV$3:AV$23,MATCH($C53,'DIVISION 5'!$A$3:$A$23,0)+1,1)</f>
        <v>205</v>
      </c>
      <c r="I53" s="97">
        <f>INDEX('DIVISION 5'!AW$3:AW$23,MATCH($C53,'DIVISION 5'!$A$3:$A$23,0)+1,1)</f>
        <v>199</v>
      </c>
      <c r="J53" s="97">
        <f>INDEX('DIVISION 5'!AX$3:AX$23,MATCH($C53,'DIVISION 5'!$A$3:$A$23,0)+1,1)</f>
        <v>6</v>
      </c>
      <c r="K53" s="97">
        <f>INDEX('DIVISION 5'!AY$3:AY$23,MATCH($C53,'DIVISION 5'!$A$3:$A$23,0)+1,1)</f>
        <v>1.0301507537688441</v>
      </c>
      <c r="L53" s="97">
        <f>INDEX('DIVISION 5'!AZ$3:AZ$23,MATCH($C53,'DIVISION 5'!$A$3:$A$23,0)+1,1)</f>
        <v>0</v>
      </c>
      <c r="M53" s="97">
        <f>INDEX('DIVISION 5'!BA$3:BA$23,MATCH($C53,'DIVISION 5'!$A$3:$A$23,0)+1,1)</f>
        <v>24</v>
      </c>
      <c r="N53" s="97">
        <f>INDEX('DIVISION 5'!BB$3:BB$23,MATCH($C53,'DIVISION 5'!$A$3:$A$23,0)+1,1)</f>
        <v>4</v>
      </c>
    </row>
    <row r="54" spans="1:14" ht="15.75">
      <c r="A54" s="93" t="s">
        <v>28</v>
      </c>
      <c r="B54" s="93">
        <v>2</v>
      </c>
      <c r="C54" s="96" t="s">
        <v>27</v>
      </c>
      <c r="D54" s="97">
        <f>INDEX('DIVISION 5'!AR$3:AR$23,MATCH($C54,'DIVISION 5'!$A$3:$A$23,0)+1,1)</f>
        <v>9</v>
      </c>
      <c r="E54" s="97">
        <f>INDEX('DIVISION 5'!AS$3:AS$23,MATCH($C54,'DIVISION 5'!$A$3:$A$23,0)+1,1)</f>
        <v>9</v>
      </c>
      <c r="F54" s="97">
        <f>INDEX('DIVISION 5'!AT$3:AT$23,MATCH($C54,'DIVISION 5'!$A$3:$A$23,0)+1,1)</f>
        <v>0</v>
      </c>
      <c r="G54" s="97">
        <f>INDEX('DIVISION 5'!AU$3:AU$23,MATCH($C54,'DIVISION 5'!$A$3:$A$23,0)+1,1)</f>
        <v>0</v>
      </c>
      <c r="H54" s="97">
        <f>INDEX('DIVISION 5'!AV$3:AV$23,MATCH($C54,'DIVISION 5'!$A$3:$A$23,0)+1,1)</f>
        <v>312</v>
      </c>
      <c r="I54" s="97">
        <f>INDEX('DIVISION 5'!AW$3:AW$23,MATCH($C54,'DIVISION 5'!$A$3:$A$23,0)+1,1)</f>
        <v>100</v>
      </c>
      <c r="J54" s="97">
        <f>INDEX('DIVISION 5'!AX$3:AX$23,MATCH($C54,'DIVISION 5'!$A$3:$A$23,0)+1,1)</f>
        <v>212</v>
      </c>
      <c r="K54" s="97">
        <f>INDEX('DIVISION 5'!AY$3:AY$23,MATCH($C54,'DIVISION 5'!$A$3:$A$23,0)+1,1)</f>
        <v>3.12</v>
      </c>
      <c r="L54" s="97">
        <f>INDEX('DIVISION 5'!AZ$3:AZ$23,MATCH($C54,'DIVISION 5'!$A$3:$A$23,0)+1,1)</f>
        <v>0</v>
      </c>
      <c r="M54" s="97">
        <f>INDEX('DIVISION 5'!BA$3:BA$23,MATCH($C54,'DIVISION 5'!$A$3:$A$23,0)+1,1)</f>
        <v>45</v>
      </c>
      <c r="N54" s="97">
        <f>INDEX('DIVISION 5'!BB$3:BB$23,MATCH($C54,'DIVISION 5'!$A$3:$A$23,0)+1,1)</f>
        <v>1</v>
      </c>
    </row>
    <row r="55" spans="1:14" ht="15.75">
      <c r="A55" s="93" t="s">
        <v>28</v>
      </c>
      <c r="B55" s="93">
        <v>3</v>
      </c>
      <c r="C55" s="96" t="s">
        <v>84</v>
      </c>
      <c r="D55" s="97">
        <f>INDEX('DIVISION 5'!AR$3:AR$23,MATCH($C55,'DIVISION 5'!$A$3:$A$23,0)+1,1)</f>
        <v>7</v>
      </c>
      <c r="E55" s="97">
        <f>INDEX('DIVISION 5'!AS$3:AS$23,MATCH($C55,'DIVISION 5'!$A$3:$A$23,0)+1,1)</f>
        <v>5</v>
      </c>
      <c r="F55" s="97">
        <f>INDEX('DIVISION 5'!AT$3:AT$23,MATCH($C55,'DIVISION 5'!$A$3:$A$23,0)+1,1)</f>
        <v>0</v>
      </c>
      <c r="G55" s="97">
        <f>INDEX('DIVISION 5'!AU$3:AU$23,MATCH($C55,'DIVISION 5'!$A$3:$A$23,0)+1,1)</f>
        <v>2</v>
      </c>
      <c r="H55" s="97">
        <f>INDEX('DIVISION 5'!AV$3:AV$23,MATCH($C55,'DIVISION 5'!$A$3:$A$23,0)+1,1)</f>
        <v>205</v>
      </c>
      <c r="I55" s="97">
        <f>INDEX('DIVISION 5'!AW$3:AW$23,MATCH($C55,'DIVISION 5'!$A$3:$A$23,0)+1,1)</f>
        <v>119</v>
      </c>
      <c r="J55" s="97">
        <f>INDEX('DIVISION 5'!AX$3:AX$23,MATCH($C55,'DIVISION 5'!$A$3:$A$23,0)+1,1)</f>
        <v>86</v>
      </c>
      <c r="K55" s="97">
        <f>INDEX('DIVISION 5'!AY$3:AY$23,MATCH($C55,'DIVISION 5'!$A$3:$A$23,0)+1,1)</f>
        <v>1.7226890756302522</v>
      </c>
      <c r="L55" s="97">
        <f>INDEX('DIVISION 5'!AZ$3:AZ$23,MATCH($C55,'DIVISION 5'!$A$3:$A$23,0)+1,1)</f>
        <v>0</v>
      </c>
      <c r="M55" s="97">
        <f>INDEX('DIVISION 5'!BA$3:BA$23,MATCH($C55,'DIVISION 5'!$A$3:$A$23,0)+1,1)</f>
        <v>27</v>
      </c>
      <c r="N55" s="97">
        <f>INDEX('DIVISION 5'!BB$3:BB$23,MATCH($C55,'DIVISION 5'!$A$3:$A$23,0)+1,1)</f>
        <v>3</v>
      </c>
    </row>
    <row r="56" spans="1:14" ht="15.75">
      <c r="A56" s="93" t="s">
        <v>28</v>
      </c>
      <c r="B56" s="93">
        <v>4</v>
      </c>
      <c r="C56" s="96" t="s">
        <v>85</v>
      </c>
      <c r="D56" s="97">
        <f>INDEX('DIVISION 5'!AR$3:AR$23,MATCH($C56,'DIVISION 5'!$A$3:$A$23,0)+1,1)</f>
        <v>9</v>
      </c>
      <c r="E56" s="97">
        <f>INDEX('DIVISION 5'!AS$3:AS$23,MATCH($C56,'DIVISION 5'!$A$3:$A$23,0)+1,1)</f>
        <v>6</v>
      </c>
      <c r="F56" s="97">
        <f>INDEX('DIVISION 5'!AT$3:AT$23,MATCH($C56,'DIVISION 5'!$A$3:$A$23,0)+1,1)</f>
        <v>0</v>
      </c>
      <c r="G56" s="97">
        <f>INDEX('DIVISION 5'!AU$3:AU$23,MATCH($C56,'DIVISION 5'!$A$3:$A$23,0)+1,1)</f>
        <v>3</v>
      </c>
      <c r="H56" s="97">
        <f>INDEX('DIVISION 5'!AV$3:AV$23,MATCH($C56,'DIVISION 5'!$A$3:$A$23,0)+1,1)</f>
        <v>230</v>
      </c>
      <c r="I56" s="97">
        <f>INDEX('DIVISION 5'!AW$3:AW$23,MATCH($C56,'DIVISION 5'!$A$3:$A$23,0)+1,1)</f>
        <v>127</v>
      </c>
      <c r="J56" s="97">
        <f>INDEX('DIVISION 5'!AX$3:AX$23,MATCH($C56,'DIVISION 5'!$A$3:$A$23,0)+1,1)</f>
        <v>103</v>
      </c>
      <c r="K56" s="97">
        <f>INDEX('DIVISION 5'!AY$3:AY$23,MATCH($C56,'DIVISION 5'!$A$3:$A$23,0)+1,1)</f>
        <v>1.811023622047244</v>
      </c>
      <c r="L56" s="97">
        <f>INDEX('DIVISION 5'!AZ$3:AZ$23,MATCH($C56,'DIVISION 5'!$A$3:$A$23,0)+1,1)</f>
        <v>0</v>
      </c>
      <c r="M56" s="97">
        <f>INDEX('DIVISION 5'!BA$3:BA$23,MATCH($C56,'DIVISION 5'!$A$3:$A$23,0)+1,1)</f>
        <v>33</v>
      </c>
      <c r="N56" s="97">
        <f>INDEX('DIVISION 5'!BB$3:BB$23,MATCH($C56,'DIVISION 5'!$A$3:$A$23,0)+1,1)</f>
        <v>2</v>
      </c>
    </row>
    <row r="57" spans="1:14" ht="15.75">
      <c r="A57" s="93" t="s">
        <v>28</v>
      </c>
      <c r="B57" s="93">
        <v>5</v>
      </c>
      <c r="C57" s="96" t="s">
        <v>34</v>
      </c>
      <c r="D57" s="97">
        <f>INDEX('DIVISION 5'!AR$3:AR$23,MATCH($C57,'DIVISION 5'!$A$3:$A$23,0)+1,1)</f>
        <v>9</v>
      </c>
      <c r="E57" s="97">
        <f>INDEX('DIVISION 5'!AS$3:AS$23,MATCH($C57,'DIVISION 5'!$A$3:$A$23,0)+1,1)</f>
        <v>2</v>
      </c>
      <c r="F57" s="97">
        <f>INDEX('DIVISION 5'!AT$3:AT$23,MATCH($C57,'DIVISION 5'!$A$3:$A$23,0)+1,1)</f>
        <v>0</v>
      </c>
      <c r="G57" s="97">
        <f>INDEX('DIVISION 5'!AU$3:AU$23,MATCH($C57,'DIVISION 5'!$A$3:$A$23,0)+1,1)</f>
        <v>7</v>
      </c>
      <c r="H57" s="97">
        <f>INDEX('DIVISION 5'!AV$3:AV$23,MATCH($C57,'DIVISION 5'!$A$3:$A$23,0)+1,1)</f>
        <v>85</v>
      </c>
      <c r="I57" s="97">
        <f>INDEX('DIVISION 5'!AW$3:AW$23,MATCH($C57,'DIVISION 5'!$A$3:$A$23,0)+1,1)</f>
        <v>281</v>
      </c>
      <c r="J57" s="97">
        <f>INDEX('DIVISION 5'!AX$3:AX$23,MATCH($C57,'DIVISION 5'!$A$3:$A$23,0)+1,1)</f>
        <v>-196</v>
      </c>
      <c r="K57" s="97">
        <f>INDEX('DIVISION 5'!AY$3:AY$23,MATCH($C57,'DIVISION 5'!$A$3:$A$23,0)+1,1)</f>
        <v>0.302491103202847</v>
      </c>
      <c r="L57" s="97">
        <f>INDEX('DIVISION 5'!AZ$3:AZ$23,MATCH($C57,'DIVISION 5'!$A$3:$A$23,0)+1,1)</f>
        <v>0</v>
      </c>
      <c r="M57" s="97">
        <f>INDEX('DIVISION 5'!BA$3:BA$23,MATCH($C57,'DIVISION 5'!$A$3:$A$23,0)+1,1)</f>
        <v>12</v>
      </c>
      <c r="N57" s="97">
        <f>INDEX('DIVISION 5'!BB$3:BB$23,MATCH($C57,'DIVISION 5'!$A$3:$A$23,0)+1,1)</f>
        <v>6</v>
      </c>
    </row>
    <row r="58" spans="1:14" ht="15.75">
      <c r="A58" s="93" t="s">
        <v>28</v>
      </c>
      <c r="B58" s="93">
        <v>6</v>
      </c>
      <c r="C58" s="96" t="s">
        <v>41</v>
      </c>
      <c r="D58" s="97">
        <f>INDEX('DIVISION 5'!AR$3:AR$23,MATCH($C58,'DIVISION 5'!$A$3:$A$23,0)+1,1)</f>
        <v>8</v>
      </c>
      <c r="E58" s="97">
        <f>INDEX('DIVISION 5'!AS$3:AS$23,MATCH($C58,'DIVISION 5'!$A$3:$A$23,0)+1,1)</f>
        <v>0</v>
      </c>
      <c r="F58" s="97">
        <f>INDEX('DIVISION 5'!AT$3:AT$23,MATCH($C58,'DIVISION 5'!$A$3:$A$23,0)+1,1)</f>
        <v>0</v>
      </c>
      <c r="G58" s="97">
        <f>INDEX('DIVISION 5'!AU$3:AU$23,MATCH($C58,'DIVISION 5'!$A$3:$A$23,0)+1,1)</f>
        <v>8</v>
      </c>
      <c r="H58" s="97">
        <f>INDEX('DIVISION 5'!AV$3:AV$23,MATCH($C58,'DIVISION 5'!$A$3:$A$23,0)+1,1)</f>
        <v>60</v>
      </c>
      <c r="I58" s="97">
        <f>INDEX('DIVISION 5'!AW$3:AW$23,MATCH($C58,'DIVISION 5'!$A$3:$A$23,0)+1,1)</f>
        <v>193</v>
      </c>
      <c r="J58" s="97">
        <f>INDEX('DIVISION 5'!AX$3:AX$23,MATCH($C58,'DIVISION 5'!$A$3:$A$23,0)+1,1)</f>
        <v>-133</v>
      </c>
      <c r="K58" s="97">
        <f>INDEX('DIVISION 5'!AY$3:AY$23,MATCH($C58,'DIVISION 5'!$A$3:$A$23,0)+1,1)</f>
        <v>0.31088082901554404</v>
      </c>
      <c r="L58" s="97">
        <f>INDEX('DIVISION 5'!AZ$3:AZ$23,MATCH($C58,'DIVISION 5'!$A$3:$A$23,0)+1,1)</f>
        <v>0</v>
      </c>
      <c r="M58" s="97">
        <f>INDEX('DIVISION 5'!BA$3:BA$23,MATCH($C58,'DIVISION 5'!$A$3:$A$23,0)+1,1)</f>
        <v>1</v>
      </c>
      <c r="N58" s="97">
        <f>INDEX('DIVISION 5'!BB$3:BB$23,MATCH($C58,'DIVISION 5'!$A$3:$A$23,0)+1,1)</f>
        <v>7</v>
      </c>
    </row>
    <row r="59" spans="1:14" ht="15.75">
      <c r="A59" s="93" t="s">
        <v>28</v>
      </c>
      <c r="B59" s="93">
        <v>7</v>
      </c>
      <c r="C59" s="96" t="s">
        <v>86</v>
      </c>
      <c r="D59" s="97">
        <f>INDEX('DIVISION 5'!AR$3:AR$23,MATCH($C59,'DIVISION 5'!$A$3:$A$23,0)+1,1)</f>
        <v>9</v>
      </c>
      <c r="E59" s="97">
        <f>INDEX('DIVISION 5'!AS$3:AS$23,MATCH($C59,'DIVISION 5'!$A$3:$A$23,0)+1,1)</f>
        <v>4</v>
      </c>
      <c r="F59" s="97">
        <f>INDEX('DIVISION 5'!AT$3:AT$23,MATCH($C59,'DIVISION 5'!$A$3:$A$23,0)+1,1)</f>
        <v>0</v>
      </c>
      <c r="G59" s="97">
        <f>INDEX('DIVISION 5'!AU$3:AU$23,MATCH($C59,'DIVISION 5'!$A$3:$A$23,0)+1,1)</f>
        <v>5</v>
      </c>
      <c r="H59" s="97">
        <f>INDEX('DIVISION 5'!AV$3:AV$23,MATCH($C59,'DIVISION 5'!$A$3:$A$23,0)+1,1)</f>
        <v>111</v>
      </c>
      <c r="I59" s="97">
        <f>INDEX('DIVISION 5'!AW$3:AW$23,MATCH($C59,'DIVISION 5'!$A$3:$A$23,0)+1,1)</f>
        <v>189</v>
      </c>
      <c r="J59" s="97">
        <f>INDEX('DIVISION 5'!AX$3:AX$23,MATCH($C59,'DIVISION 5'!$A$3:$A$23,0)+1,1)</f>
        <v>-78</v>
      </c>
      <c r="K59" s="97">
        <f>INDEX('DIVISION 5'!AY$3:AY$23,MATCH($C59,'DIVISION 5'!$A$3:$A$23,0)+1,1)</f>
        <v>0.58730158730158732</v>
      </c>
      <c r="L59" s="97">
        <f>INDEX('DIVISION 5'!AZ$3:AZ$23,MATCH($C59,'DIVISION 5'!$A$3:$A$23,0)+1,1)</f>
        <v>0</v>
      </c>
      <c r="M59" s="97">
        <f>INDEX('DIVISION 5'!BA$3:BA$23,MATCH($C59,'DIVISION 5'!$A$3:$A$23,0)+1,1)</f>
        <v>21</v>
      </c>
      <c r="N59" s="97">
        <f>INDEX('DIVISION 5'!BB$3:BB$23,MATCH($C59,'DIVISION 5'!$A$3:$A$23,0)+1,1)</f>
        <v>5</v>
      </c>
    </row>
    <row r="60" spans="1:14" ht="15.75">
      <c r="A60" s="93"/>
      <c r="B60" s="93"/>
      <c r="C60" s="9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6" customHeight="1">
      <c r="A61" s="93"/>
      <c r="B61" s="93"/>
      <c r="C61" s="9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  <row r="62" spans="1:14" ht="6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</row>
    <row r="63" spans="1:14" ht="15.75">
      <c r="C63" s="95" t="s">
        <v>32</v>
      </c>
      <c r="D63" s="98" t="s">
        <v>1</v>
      </c>
      <c r="E63" s="98" t="s">
        <v>2</v>
      </c>
      <c r="F63" s="98" t="s">
        <v>3</v>
      </c>
      <c r="G63" s="98" t="s">
        <v>4</v>
      </c>
      <c r="H63" s="98" t="s">
        <v>58</v>
      </c>
      <c r="I63" s="98" t="s">
        <v>59</v>
      </c>
      <c r="J63" s="98" t="s">
        <v>61</v>
      </c>
      <c r="K63" s="98" t="s">
        <v>60</v>
      </c>
      <c r="L63" s="99" t="s">
        <v>62</v>
      </c>
      <c r="M63" s="99" t="s">
        <v>5</v>
      </c>
      <c r="N63" s="99" t="s">
        <v>63</v>
      </c>
    </row>
    <row r="64" spans="1:14" ht="15.75">
      <c r="A64" s="93" t="s">
        <v>32</v>
      </c>
      <c r="B64" s="93">
        <v>1</v>
      </c>
      <c r="C64" s="96" t="s">
        <v>87</v>
      </c>
      <c r="D64" s="97">
        <f>INDEX('DIVISION 6'!AR$3:AR$26,MATCH($C64,'DIVISION 6'!$A$3:$A$26,0)+1,1)</f>
        <v>0</v>
      </c>
      <c r="E64" s="97">
        <f>INDEX('DIVISION 6'!AS$3:AS$26,MATCH($C64,'DIVISION 6'!$A$3:$A$26,0)+1,1)</f>
        <v>0</v>
      </c>
      <c r="F64" s="97">
        <f>INDEX('DIVISION 6'!AT$3:AT$26,MATCH($C64,'DIVISION 6'!$A$3:$A$26,0)+1,1)</f>
        <v>0</v>
      </c>
      <c r="G64" s="97">
        <f>INDEX('DIVISION 6'!AU$3:AU$26,MATCH($C64,'DIVISION 6'!$A$3:$A$26,0)+1,1)</f>
        <v>0</v>
      </c>
      <c r="H64" s="97">
        <f>INDEX('DIVISION 6'!AV$3:AV$26,MATCH($C64,'DIVISION 6'!$A$3:$A$26,0)+1,1)</f>
        <v>0</v>
      </c>
      <c r="I64" s="97">
        <f>INDEX('DIVISION 6'!AW$3:AW$26,MATCH($C64,'DIVISION 6'!$A$3:$A$26,0)+1,1)</f>
        <v>0</v>
      </c>
      <c r="J64" s="97">
        <f>INDEX('DIVISION 6'!AX$3:AX$26,MATCH($C64,'DIVISION 6'!$A$3:$A$26,0)+1,1)</f>
        <v>0</v>
      </c>
      <c r="K64" s="97" t="e">
        <f>INDEX('DIVISION 6'!AY$3:AY$26,MATCH($C64,'DIVISION 6'!$A$3:$A$26,0)+1,1)</f>
        <v>#DIV/0!</v>
      </c>
      <c r="L64" s="97">
        <f>INDEX('DIVISION 6'!AZ$3:AZ$26,MATCH($C64,'DIVISION 6'!$A$3:$A$26,0)+1,1)</f>
        <v>0</v>
      </c>
      <c r="M64" s="97">
        <f>INDEX('DIVISION 6'!BA$3:BA$26,MATCH($C64,'DIVISION 6'!$A$3:$A$26,0)+1,1)</f>
        <v>0</v>
      </c>
      <c r="N64" s="97">
        <f>INDEX('DIVISION 6'!BB$3:BB$26,MATCH($C64,'DIVISION 6'!$A$3:$A$26,0)+1,1)</f>
        <v>1</v>
      </c>
    </row>
    <row r="65" spans="1:14" ht="15.75">
      <c r="A65" s="93" t="s">
        <v>32</v>
      </c>
      <c r="B65" s="93">
        <v>2</v>
      </c>
      <c r="C65" s="96"/>
      <c r="D65" s="97">
        <f>INDEX('DIVISION 6'!AR$3:AR$26,MATCH($C65,'DIVISION 6'!$A$3:$A$26,0)+1,1)</f>
        <v>0</v>
      </c>
      <c r="E65" s="97">
        <f>INDEX('DIVISION 6'!AS$3:AS$26,MATCH($C65,'DIVISION 6'!$A$3:$A$26,0)+1,1)</f>
        <v>0</v>
      </c>
      <c r="F65" s="97">
        <f>INDEX('DIVISION 6'!AT$3:AT$26,MATCH($C65,'DIVISION 6'!$A$3:$A$26,0)+1,1)</f>
        <v>0</v>
      </c>
      <c r="G65" s="97">
        <f>INDEX('DIVISION 6'!AU$3:AU$26,MATCH($C65,'DIVISION 6'!$A$3:$A$26,0)+1,1)</f>
        <v>0</v>
      </c>
      <c r="H65" s="97">
        <f>INDEX('DIVISION 6'!AV$3:AV$26,MATCH($C65,'DIVISION 6'!$A$3:$A$26,0)+1,1)</f>
        <v>0</v>
      </c>
      <c r="I65" s="97">
        <f>INDEX('DIVISION 6'!AW$3:AW$26,MATCH($C65,'DIVISION 6'!$A$3:$A$26,0)+1,1)</f>
        <v>0</v>
      </c>
      <c r="J65" s="97">
        <f>INDEX('DIVISION 6'!AX$3:AX$26,MATCH($C65,'DIVISION 6'!$A$3:$A$26,0)+1,1)</f>
        <v>0</v>
      </c>
      <c r="K65" s="97" t="e">
        <f>INDEX('DIVISION 6'!AY$3:AY$26,MATCH($C65,'DIVISION 6'!$A$3:$A$26,0)+1,1)</f>
        <v>#DIV/0!</v>
      </c>
      <c r="L65" s="97">
        <f>INDEX('DIVISION 6'!AZ$3:AZ$26,MATCH($C65,'DIVISION 6'!$A$3:$A$26,0)+1,1)</f>
        <v>0</v>
      </c>
      <c r="M65" s="97">
        <f>INDEX('DIVISION 6'!BA$3:BA$26,MATCH($C65,'DIVISION 6'!$A$3:$A$26,0)+1,1)</f>
        <v>0</v>
      </c>
      <c r="N65" s="97">
        <f>INDEX('DIVISION 6'!BB$3:BB$26,MATCH($C65,'DIVISION 6'!$A$3:$A$26,0)+1,1)</f>
        <v>1</v>
      </c>
    </row>
    <row r="66" spans="1:14" ht="15.75">
      <c r="A66" s="93" t="s">
        <v>32</v>
      </c>
      <c r="B66" s="93">
        <v>3</v>
      </c>
      <c r="C66" s="96"/>
      <c r="D66" s="97">
        <f>INDEX('DIVISION 6'!AR$3:AR$26,MATCH($C66,'DIVISION 6'!$A$3:$A$26,0)+1,1)</f>
        <v>0</v>
      </c>
      <c r="E66" s="97">
        <f>INDEX('DIVISION 6'!AS$3:AS$26,MATCH($C66,'DIVISION 6'!$A$3:$A$26,0)+1,1)</f>
        <v>0</v>
      </c>
      <c r="F66" s="97">
        <f>INDEX('DIVISION 6'!AT$3:AT$26,MATCH($C66,'DIVISION 6'!$A$3:$A$26,0)+1,1)</f>
        <v>0</v>
      </c>
      <c r="G66" s="97">
        <f>INDEX('DIVISION 6'!AU$3:AU$26,MATCH($C66,'DIVISION 6'!$A$3:$A$26,0)+1,1)</f>
        <v>0</v>
      </c>
      <c r="H66" s="97">
        <f>INDEX('DIVISION 6'!AV$3:AV$26,MATCH($C66,'DIVISION 6'!$A$3:$A$26,0)+1,1)</f>
        <v>0</v>
      </c>
      <c r="I66" s="97">
        <f>INDEX('DIVISION 6'!AW$3:AW$26,MATCH($C66,'DIVISION 6'!$A$3:$A$26,0)+1,1)</f>
        <v>0</v>
      </c>
      <c r="J66" s="97">
        <f>INDEX('DIVISION 6'!AX$3:AX$26,MATCH($C66,'DIVISION 6'!$A$3:$A$26,0)+1,1)</f>
        <v>0</v>
      </c>
      <c r="K66" s="97" t="e">
        <f>INDEX('DIVISION 6'!AY$3:AY$26,MATCH($C66,'DIVISION 6'!$A$3:$A$26,0)+1,1)</f>
        <v>#DIV/0!</v>
      </c>
      <c r="L66" s="97">
        <f>INDEX('DIVISION 6'!AZ$3:AZ$26,MATCH($C66,'DIVISION 6'!$A$3:$A$26,0)+1,1)</f>
        <v>0</v>
      </c>
      <c r="M66" s="97">
        <f>INDEX('DIVISION 6'!BA$3:BA$26,MATCH($C66,'DIVISION 6'!$A$3:$A$26,0)+1,1)</f>
        <v>0</v>
      </c>
      <c r="N66" s="97">
        <f>INDEX('DIVISION 6'!BB$3:BB$26,MATCH($C66,'DIVISION 6'!$A$3:$A$26,0)+1,1)</f>
        <v>1</v>
      </c>
    </row>
    <row r="67" spans="1:14" ht="15.75">
      <c r="A67" s="93" t="s">
        <v>32</v>
      </c>
      <c r="B67" s="93">
        <v>4</v>
      </c>
      <c r="C67" s="96"/>
      <c r="D67" s="97">
        <f>INDEX('DIVISION 6'!AR$3:AR$26,MATCH($C67,'DIVISION 6'!$A$3:$A$26,0)+1,1)</f>
        <v>0</v>
      </c>
      <c r="E67" s="97">
        <f>INDEX('DIVISION 6'!AS$3:AS$26,MATCH($C67,'DIVISION 6'!$A$3:$A$26,0)+1,1)</f>
        <v>0</v>
      </c>
      <c r="F67" s="97">
        <f>INDEX('DIVISION 6'!AT$3:AT$26,MATCH($C67,'DIVISION 6'!$A$3:$A$26,0)+1,1)</f>
        <v>0</v>
      </c>
      <c r="G67" s="97">
        <f>INDEX('DIVISION 6'!AU$3:AU$26,MATCH($C67,'DIVISION 6'!$A$3:$A$26,0)+1,1)</f>
        <v>0</v>
      </c>
      <c r="H67" s="97">
        <f>INDEX('DIVISION 6'!AV$3:AV$26,MATCH($C67,'DIVISION 6'!$A$3:$A$26,0)+1,1)</f>
        <v>0</v>
      </c>
      <c r="I67" s="97">
        <f>INDEX('DIVISION 6'!AW$3:AW$26,MATCH($C67,'DIVISION 6'!$A$3:$A$26,0)+1,1)</f>
        <v>0</v>
      </c>
      <c r="J67" s="97">
        <f>INDEX('DIVISION 6'!AX$3:AX$26,MATCH($C67,'DIVISION 6'!$A$3:$A$26,0)+1,1)</f>
        <v>0</v>
      </c>
      <c r="K67" s="97" t="e">
        <f>INDEX('DIVISION 6'!AY$3:AY$26,MATCH($C67,'DIVISION 6'!$A$3:$A$26,0)+1,1)</f>
        <v>#DIV/0!</v>
      </c>
      <c r="L67" s="97">
        <f>INDEX('DIVISION 6'!AZ$3:AZ$26,MATCH($C67,'DIVISION 6'!$A$3:$A$26,0)+1,1)</f>
        <v>0</v>
      </c>
      <c r="M67" s="97">
        <f>INDEX('DIVISION 6'!BA$3:BA$26,MATCH($C67,'DIVISION 6'!$A$3:$A$26,0)+1,1)</f>
        <v>0</v>
      </c>
      <c r="N67" s="97">
        <f>INDEX('DIVISION 6'!BB$3:BB$26,MATCH($C67,'DIVISION 6'!$A$3:$A$26,0)+1,1)</f>
        <v>1</v>
      </c>
    </row>
    <row r="68" spans="1:14" ht="15.75">
      <c r="A68" s="93" t="s">
        <v>32</v>
      </c>
      <c r="B68" s="93">
        <v>5</v>
      </c>
      <c r="C68" s="96"/>
      <c r="D68" s="97">
        <f>INDEX('DIVISION 6'!AR$3:AR$26,MATCH($C68,'DIVISION 6'!$A$3:$A$26,0)+1,1)</f>
        <v>0</v>
      </c>
      <c r="E68" s="97">
        <f>INDEX('DIVISION 6'!AS$3:AS$26,MATCH($C68,'DIVISION 6'!$A$3:$A$26,0)+1,1)</f>
        <v>0</v>
      </c>
      <c r="F68" s="97">
        <f>INDEX('DIVISION 6'!AT$3:AT$26,MATCH($C68,'DIVISION 6'!$A$3:$A$26,0)+1,1)</f>
        <v>0</v>
      </c>
      <c r="G68" s="97">
        <f>INDEX('DIVISION 6'!AU$3:AU$26,MATCH($C68,'DIVISION 6'!$A$3:$A$26,0)+1,1)</f>
        <v>0</v>
      </c>
      <c r="H68" s="97">
        <f>INDEX('DIVISION 6'!AV$3:AV$26,MATCH($C68,'DIVISION 6'!$A$3:$A$26,0)+1,1)</f>
        <v>0</v>
      </c>
      <c r="I68" s="97">
        <f>INDEX('DIVISION 6'!AW$3:AW$26,MATCH($C68,'DIVISION 6'!$A$3:$A$26,0)+1,1)</f>
        <v>0</v>
      </c>
      <c r="J68" s="97">
        <f>INDEX('DIVISION 6'!AX$3:AX$26,MATCH($C68,'DIVISION 6'!$A$3:$A$26,0)+1,1)</f>
        <v>0</v>
      </c>
      <c r="K68" s="97" t="e">
        <f>INDEX('DIVISION 6'!AY$3:AY$26,MATCH($C68,'DIVISION 6'!$A$3:$A$26,0)+1,1)</f>
        <v>#DIV/0!</v>
      </c>
      <c r="L68" s="97">
        <f>INDEX('DIVISION 6'!AZ$3:AZ$26,MATCH($C68,'DIVISION 6'!$A$3:$A$26,0)+1,1)</f>
        <v>0</v>
      </c>
      <c r="M68" s="97">
        <f>INDEX('DIVISION 6'!BA$3:BA$26,MATCH($C68,'DIVISION 6'!$A$3:$A$26,0)+1,1)</f>
        <v>0</v>
      </c>
      <c r="N68" s="97">
        <f>INDEX('DIVISION 6'!BB$3:BB$26,MATCH($C68,'DIVISION 6'!$A$3:$A$26,0)+1,1)</f>
        <v>1</v>
      </c>
    </row>
    <row r="69" spans="1:14" ht="15.75">
      <c r="A69" s="93" t="s">
        <v>32</v>
      </c>
      <c r="B69" s="93">
        <v>6</v>
      </c>
      <c r="C69" s="96"/>
      <c r="D69" s="97">
        <f>INDEX('DIVISION 6'!AR$3:AR$26,MATCH($C69,'DIVISION 6'!$A$3:$A$26,0)+1,1)</f>
        <v>0</v>
      </c>
      <c r="E69" s="97">
        <f>INDEX('DIVISION 6'!AS$3:AS$26,MATCH($C69,'DIVISION 6'!$A$3:$A$26,0)+1,1)</f>
        <v>0</v>
      </c>
      <c r="F69" s="97">
        <f>INDEX('DIVISION 6'!AT$3:AT$26,MATCH($C69,'DIVISION 6'!$A$3:$A$26,0)+1,1)</f>
        <v>0</v>
      </c>
      <c r="G69" s="97">
        <f>INDEX('DIVISION 6'!AU$3:AU$26,MATCH($C69,'DIVISION 6'!$A$3:$A$26,0)+1,1)</f>
        <v>0</v>
      </c>
      <c r="H69" s="97">
        <f>INDEX('DIVISION 6'!AV$3:AV$26,MATCH($C69,'DIVISION 6'!$A$3:$A$26,0)+1,1)</f>
        <v>0</v>
      </c>
      <c r="I69" s="97">
        <f>INDEX('DIVISION 6'!AW$3:AW$26,MATCH($C69,'DIVISION 6'!$A$3:$A$26,0)+1,1)</f>
        <v>0</v>
      </c>
      <c r="J69" s="97">
        <f>INDEX('DIVISION 6'!AX$3:AX$26,MATCH($C69,'DIVISION 6'!$A$3:$A$26,0)+1,1)</f>
        <v>0</v>
      </c>
      <c r="K69" s="97" t="e">
        <f>INDEX('DIVISION 6'!AY$3:AY$26,MATCH($C69,'DIVISION 6'!$A$3:$A$26,0)+1,1)</f>
        <v>#DIV/0!</v>
      </c>
      <c r="L69" s="97">
        <f>INDEX('DIVISION 6'!AZ$3:AZ$26,MATCH($C69,'DIVISION 6'!$A$3:$A$26,0)+1,1)</f>
        <v>0</v>
      </c>
      <c r="M69" s="97">
        <f>INDEX('DIVISION 6'!BA$3:BA$26,MATCH($C69,'DIVISION 6'!$A$3:$A$26,0)+1,1)</f>
        <v>0</v>
      </c>
      <c r="N69" s="97">
        <f>INDEX('DIVISION 6'!BB$3:BB$26,MATCH($C69,'DIVISION 6'!$A$3:$A$26,0)+1,1)</f>
        <v>1</v>
      </c>
    </row>
    <row r="70" spans="1:14" ht="15.75">
      <c r="A70" s="93" t="s">
        <v>32</v>
      </c>
      <c r="B70" s="93">
        <v>7</v>
      </c>
      <c r="C70" s="96"/>
      <c r="D70" s="97">
        <f>INDEX('DIVISION 6'!AR$3:AR$26,MATCH($C70,'DIVISION 6'!$A$3:$A$26,0)+1,1)</f>
        <v>0</v>
      </c>
      <c r="E70" s="97">
        <f>INDEX('DIVISION 6'!AS$3:AS$26,MATCH($C70,'DIVISION 6'!$A$3:$A$26,0)+1,1)</f>
        <v>0</v>
      </c>
      <c r="F70" s="97">
        <f>INDEX('DIVISION 6'!AT$3:AT$26,MATCH($C70,'DIVISION 6'!$A$3:$A$26,0)+1,1)</f>
        <v>0</v>
      </c>
      <c r="G70" s="97">
        <f>INDEX('DIVISION 6'!AU$3:AU$26,MATCH($C70,'DIVISION 6'!$A$3:$A$26,0)+1,1)</f>
        <v>0</v>
      </c>
      <c r="H70" s="97">
        <f>INDEX('DIVISION 6'!AV$3:AV$26,MATCH($C70,'DIVISION 6'!$A$3:$A$26,0)+1,1)</f>
        <v>0</v>
      </c>
      <c r="I70" s="97">
        <f>INDEX('DIVISION 6'!AW$3:AW$26,MATCH($C70,'DIVISION 6'!$A$3:$A$26,0)+1,1)</f>
        <v>0</v>
      </c>
      <c r="J70" s="97">
        <f>INDEX('DIVISION 6'!AX$3:AX$26,MATCH($C70,'DIVISION 6'!$A$3:$A$26,0)+1,1)</f>
        <v>0</v>
      </c>
      <c r="K70" s="97" t="e">
        <f>INDEX('DIVISION 6'!AY$3:AY$26,MATCH($C70,'DIVISION 6'!$A$3:$A$26,0)+1,1)</f>
        <v>#DIV/0!</v>
      </c>
      <c r="L70" s="97">
        <f>INDEX('DIVISION 6'!AZ$3:AZ$26,MATCH($C70,'DIVISION 6'!$A$3:$A$26,0)+1,1)</f>
        <v>0</v>
      </c>
      <c r="M70" s="97">
        <f>INDEX('DIVISION 6'!BA$3:BA$26,MATCH($C70,'DIVISION 6'!$A$3:$A$26,0)+1,1)</f>
        <v>0</v>
      </c>
      <c r="N70" s="97">
        <f>INDEX('DIVISION 6'!BB$3:BB$26,MATCH($C70,'DIVISION 6'!$A$3:$A$26,0)+1,1)</f>
        <v>1</v>
      </c>
    </row>
    <row r="71" spans="1:14" ht="15.75">
      <c r="A71" s="93"/>
      <c r="B71" s="93"/>
      <c r="C71" s="9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</row>
    <row r="72" spans="1:14" ht="6" customHeight="1">
      <c r="A72" s="93"/>
      <c r="B72" s="93"/>
      <c r="C72" s="9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ht="6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</row>
    <row r="74" spans="1:14" ht="15.75">
      <c r="C74" s="95" t="s">
        <v>37</v>
      </c>
      <c r="D74" s="98" t="s">
        <v>1</v>
      </c>
      <c r="E74" s="98" t="s">
        <v>2</v>
      </c>
      <c r="F74" s="98" t="s">
        <v>3</v>
      </c>
      <c r="G74" s="98" t="s">
        <v>4</v>
      </c>
      <c r="H74" s="98" t="s">
        <v>58</v>
      </c>
      <c r="I74" s="98" t="s">
        <v>59</v>
      </c>
      <c r="J74" s="98" t="s">
        <v>61</v>
      </c>
      <c r="K74" s="98" t="s">
        <v>60</v>
      </c>
      <c r="L74" s="99" t="s">
        <v>62</v>
      </c>
      <c r="M74" s="99" t="s">
        <v>5</v>
      </c>
      <c r="N74" s="99" t="s">
        <v>63</v>
      </c>
    </row>
    <row r="75" spans="1:14" ht="15.75">
      <c r="A75" s="93" t="s">
        <v>37</v>
      </c>
      <c r="B75" s="93">
        <v>1</v>
      </c>
      <c r="C75" s="96" t="s">
        <v>40</v>
      </c>
      <c r="D75" s="97">
        <f>INDEX('BEE DIV A'!AR$3:AR$23,MATCH($C75,'BEE DIV A'!$A$3:$A$23,0)+1,1)</f>
        <v>7</v>
      </c>
      <c r="E75" s="97">
        <f>INDEX('BEE DIV A'!AS$3:AS$23,MATCH($C75,'BEE DIV A'!$A$3:$A$23,0)+1,1)</f>
        <v>6</v>
      </c>
      <c r="F75" s="97">
        <f>INDEX('BEE DIV A'!AT$3:AT$23,MATCH($C75,'BEE DIV A'!$A$3:$A$23,0)+1,1)</f>
        <v>0</v>
      </c>
      <c r="G75" s="97">
        <f>INDEX('BEE DIV A'!AU$3:AU$23,MATCH($C75,'BEE DIV A'!$A$3:$A$23,0)+1,1)</f>
        <v>1</v>
      </c>
      <c r="H75" s="97">
        <f>INDEX('BEE DIV A'!AV$3:AV$23,MATCH($C75,'BEE DIV A'!$A$3:$A$23,0)+1,1)</f>
        <v>108</v>
      </c>
      <c r="I75" s="97">
        <f>INDEX('BEE DIV A'!AW$3:AW$23,MATCH($C75,'BEE DIV A'!$A$3:$A$23,0)+1,1)</f>
        <v>58</v>
      </c>
      <c r="J75" s="97">
        <f>INDEX('BEE DIV A'!AX$3:AX$23,MATCH($C75,'BEE DIV A'!$A$3:$A$23,0)+1,1)</f>
        <v>50</v>
      </c>
      <c r="K75" s="97">
        <f>INDEX('BEE DIV A'!AY$3:AY$23,MATCH($C75,'BEE DIV A'!$A$3:$A$23,0)+1,1)</f>
        <v>1.8620689655172413</v>
      </c>
      <c r="L75" s="97">
        <f>INDEX('BEE DIV A'!AZ$3:AZ$23,MATCH($C75,'BEE DIV A'!$A$3:$A$23,0)+1,1)</f>
        <v>0</v>
      </c>
      <c r="M75" s="97">
        <f>INDEX('BEE DIV A'!BA$3:BA$23,MATCH($C75,'BEE DIV A'!$A$3:$A$23,0)+1,1)</f>
        <v>30</v>
      </c>
      <c r="N75" s="97">
        <f>INDEX('BEE DIV A'!BB$3:BB$23,MATCH($C75,'BEE DIV A'!$A$3:$A$23,0)+1,1)</f>
        <v>2</v>
      </c>
    </row>
    <row r="76" spans="1:14" ht="15.75">
      <c r="A76" s="93" t="s">
        <v>37</v>
      </c>
      <c r="B76" s="93">
        <v>2</v>
      </c>
      <c r="C76" s="96" t="s">
        <v>38</v>
      </c>
      <c r="D76" s="97">
        <f>INDEX('BEE DIV A'!AR$3:AR$23,MATCH($C76,'BEE DIV A'!$A$3:$A$23,0)+1,1)</f>
        <v>7</v>
      </c>
      <c r="E76" s="97">
        <f>INDEX('BEE DIV A'!AS$3:AS$23,MATCH($C76,'BEE DIV A'!$A$3:$A$23,0)+1,1)</f>
        <v>4</v>
      </c>
      <c r="F76" s="97">
        <f>INDEX('BEE DIV A'!AT$3:AT$23,MATCH($C76,'BEE DIV A'!$A$3:$A$23,0)+1,1)</f>
        <v>0</v>
      </c>
      <c r="G76" s="97">
        <f>INDEX('BEE DIV A'!AU$3:AU$23,MATCH($C76,'BEE DIV A'!$A$3:$A$23,0)+1,1)</f>
        <v>3</v>
      </c>
      <c r="H76" s="97">
        <f>INDEX('BEE DIV A'!AV$3:AV$23,MATCH($C76,'BEE DIV A'!$A$3:$A$23,0)+1,1)</f>
        <v>49</v>
      </c>
      <c r="I76" s="97">
        <f>INDEX('BEE DIV A'!AW$3:AW$23,MATCH($C76,'BEE DIV A'!$A$3:$A$23,0)+1,1)</f>
        <v>102</v>
      </c>
      <c r="J76" s="97">
        <f>INDEX('BEE DIV A'!AX$3:AX$23,MATCH($C76,'BEE DIV A'!$A$3:$A$23,0)+1,1)</f>
        <v>-53</v>
      </c>
      <c r="K76" s="97">
        <f>INDEX('BEE DIV A'!AY$3:AY$23,MATCH($C76,'BEE DIV A'!$A$3:$A$23,0)+1,1)</f>
        <v>0.48039215686274511</v>
      </c>
      <c r="L76" s="97">
        <f>INDEX('BEE DIV A'!AZ$3:AZ$23,MATCH($C76,'BEE DIV A'!$A$3:$A$23,0)+1,1)</f>
        <v>0</v>
      </c>
      <c r="M76" s="97">
        <f>INDEX('BEE DIV A'!BA$3:BA$23,MATCH($C76,'BEE DIV A'!$A$3:$A$23,0)+1,1)</f>
        <v>20</v>
      </c>
      <c r="N76" s="97">
        <f>INDEX('BEE DIV A'!BB$3:BB$23,MATCH($C76,'BEE DIV A'!$A$3:$A$23,0)+1,1)</f>
        <v>3</v>
      </c>
    </row>
    <row r="77" spans="1:14" ht="15.75">
      <c r="A77" s="93" t="s">
        <v>37</v>
      </c>
      <c r="B77" s="93">
        <v>3</v>
      </c>
      <c r="C77" s="96" t="s">
        <v>88</v>
      </c>
      <c r="D77" s="97">
        <f>INDEX('BEE DIV A'!AR$3:AR$23,MATCH($C77,'BEE DIV A'!$A$3:$A$23,0)+1,1)</f>
        <v>7</v>
      </c>
      <c r="E77" s="97">
        <f>INDEX('BEE DIV A'!AS$3:AS$23,MATCH($C77,'BEE DIV A'!$A$3:$A$23,0)+1,1)</f>
        <v>2</v>
      </c>
      <c r="F77" s="97">
        <f>INDEX('BEE DIV A'!AT$3:AT$23,MATCH($C77,'BEE DIV A'!$A$3:$A$23,0)+1,1)</f>
        <v>0</v>
      </c>
      <c r="G77" s="97">
        <f>INDEX('BEE DIV A'!AU$3:AU$23,MATCH($C77,'BEE DIV A'!$A$3:$A$23,0)+1,1)</f>
        <v>5</v>
      </c>
      <c r="H77" s="97">
        <f>INDEX('BEE DIV A'!AV$3:AV$23,MATCH($C77,'BEE DIV A'!$A$3:$A$23,0)+1,1)</f>
        <v>56</v>
      </c>
      <c r="I77" s="97">
        <f>INDEX('BEE DIV A'!AW$3:AW$23,MATCH($C77,'BEE DIV A'!$A$3:$A$23,0)+1,1)</f>
        <v>70</v>
      </c>
      <c r="J77" s="97">
        <f>INDEX('BEE DIV A'!AX$3:AX$23,MATCH($C77,'BEE DIV A'!$A$3:$A$23,0)+1,1)</f>
        <v>-14</v>
      </c>
      <c r="K77" s="97">
        <f>INDEX('BEE DIV A'!AY$3:AY$23,MATCH($C77,'BEE DIV A'!$A$3:$A$23,0)+1,1)</f>
        <v>0.8</v>
      </c>
      <c r="L77" s="97">
        <f>INDEX('BEE DIV A'!AZ$3:AZ$23,MATCH($C77,'BEE DIV A'!$A$3:$A$23,0)+1,1)</f>
        <v>0</v>
      </c>
      <c r="M77" s="97">
        <f>INDEX('BEE DIV A'!BA$3:BA$23,MATCH($C77,'BEE DIV A'!$A$3:$A$23,0)+1,1)</f>
        <v>14</v>
      </c>
      <c r="N77" s="97">
        <f>INDEX('BEE DIV A'!BB$3:BB$23,MATCH($C77,'BEE DIV A'!$A$3:$A$23,0)+1,1)</f>
        <v>5</v>
      </c>
    </row>
    <row r="78" spans="1:14" ht="15.75">
      <c r="A78" s="93" t="s">
        <v>37</v>
      </c>
      <c r="B78" s="93">
        <v>4</v>
      </c>
      <c r="C78" s="96" t="s">
        <v>45</v>
      </c>
      <c r="D78" s="97">
        <f>INDEX('BEE DIV A'!AR$3:AR$23,MATCH($C78,'BEE DIV A'!$A$3:$A$23,0)+1,1)</f>
        <v>7</v>
      </c>
      <c r="E78" s="97">
        <f>INDEX('BEE DIV A'!AS$3:AS$23,MATCH($C78,'BEE DIV A'!$A$3:$A$23,0)+1,1)</f>
        <v>2</v>
      </c>
      <c r="F78" s="97">
        <f>INDEX('BEE DIV A'!AT$3:AT$23,MATCH($C78,'BEE DIV A'!$A$3:$A$23,0)+1,1)</f>
        <v>0</v>
      </c>
      <c r="G78" s="97">
        <f>INDEX('BEE DIV A'!AU$3:AU$23,MATCH($C78,'BEE DIV A'!$A$3:$A$23,0)+1,1)</f>
        <v>5</v>
      </c>
      <c r="H78" s="97">
        <f>INDEX('BEE DIV A'!AV$3:AV$23,MATCH($C78,'BEE DIV A'!$A$3:$A$23,0)+1,1)</f>
        <v>52</v>
      </c>
      <c r="I78" s="97">
        <f>INDEX('BEE DIV A'!AW$3:AW$23,MATCH($C78,'BEE DIV A'!$A$3:$A$23,0)+1,1)</f>
        <v>109</v>
      </c>
      <c r="J78" s="97">
        <f>INDEX('BEE DIV A'!AX$3:AX$23,MATCH($C78,'BEE DIV A'!$A$3:$A$23,0)+1,1)</f>
        <v>-57</v>
      </c>
      <c r="K78" s="97">
        <f>INDEX('BEE DIV A'!AY$3:AY$23,MATCH($C78,'BEE DIV A'!$A$3:$A$23,0)+1,1)</f>
        <v>0.47706422018348627</v>
      </c>
      <c r="L78" s="97">
        <f>INDEX('BEE DIV A'!AZ$3:AZ$23,MATCH($C78,'BEE DIV A'!$A$3:$A$23,0)+1,1)</f>
        <v>0</v>
      </c>
      <c r="M78" s="97">
        <f>INDEX('BEE DIV A'!BA$3:BA$23,MATCH($C78,'BEE DIV A'!$A$3:$A$23,0)+1,1)</f>
        <v>15</v>
      </c>
      <c r="N78" s="97">
        <f>INDEX('BEE DIV A'!BB$3:BB$23,MATCH($C78,'BEE DIV A'!$A$3:$A$23,0)+1,1)</f>
        <v>4</v>
      </c>
    </row>
    <row r="79" spans="1:14" ht="15.75">
      <c r="A79" s="93" t="s">
        <v>37</v>
      </c>
      <c r="B79" s="93">
        <v>5</v>
      </c>
      <c r="C79" s="96" t="s">
        <v>48</v>
      </c>
      <c r="D79" s="97">
        <f>INDEX('BEE DIV A'!AR$3:AR$23,MATCH($C79,'BEE DIV A'!$A$3:$A$23,0)+1,1)</f>
        <v>7</v>
      </c>
      <c r="E79" s="97">
        <f>INDEX('BEE DIV A'!AS$3:AS$23,MATCH($C79,'BEE DIV A'!$A$3:$A$23,0)+1,1)</f>
        <v>0</v>
      </c>
      <c r="F79" s="97">
        <f>INDEX('BEE DIV A'!AT$3:AT$23,MATCH($C79,'BEE DIV A'!$A$3:$A$23,0)+1,1)</f>
        <v>0</v>
      </c>
      <c r="G79" s="97">
        <f>INDEX('BEE DIV A'!AU$3:AU$23,MATCH($C79,'BEE DIV A'!$A$3:$A$23,0)+1,1)</f>
        <v>7</v>
      </c>
      <c r="H79" s="97">
        <f>INDEX('BEE DIV A'!AV$3:AV$23,MATCH($C79,'BEE DIV A'!$A$3:$A$23,0)+1,1)</f>
        <v>23</v>
      </c>
      <c r="I79" s="97">
        <f>INDEX('BEE DIV A'!AW$3:AW$23,MATCH($C79,'BEE DIV A'!$A$3:$A$23,0)+1,1)</f>
        <v>120</v>
      </c>
      <c r="J79" s="97">
        <f>INDEX('BEE DIV A'!AX$3:AX$23,MATCH($C79,'BEE DIV A'!$A$3:$A$23,0)+1,1)</f>
        <v>-97</v>
      </c>
      <c r="K79" s="97">
        <f>INDEX('BEE DIV A'!AY$3:AY$23,MATCH($C79,'BEE DIV A'!$A$3:$A$23,0)+1,1)</f>
        <v>0.19166666666666668</v>
      </c>
      <c r="L79" s="97">
        <f>INDEX('BEE DIV A'!AZ$3:AZ$23,MATCH($C79,'BEE DIV A'!$A$3:$A$23,0)+1,1)</f>
        <v>0</v>
      </c>
      <c r="M79" s="97">
        <f>INDEX('BEE DIV A'!BA$3:BA$23,MATCH($C79,'BEE DIV A'!$A$3:$A$23,0)+1,1)</f>
        <v>2</v>
      </c>
      <c r="N79" s="97">
        <f>INDEX('BEE DIV A'!BB$3:BB$23,MATCH($C79,'BEE DIV A'!$A$3:$A$23,0)+1,1)</f>
        <v>6</v>
      </c>
    </row>
    <row r="80" spans="1:14" ht="15.75">
      <c r="A80" s="93" t="s">
        <v>37</v>
      </c>
      <c r="B80" s="93">
        <v>6</v>
      </c>
      <c r="C80" s="96" t="s">
        <v>39</v>
      </c>
      <c r="D80" s="97">
        <f>INDEX('BEE DIV A'!AR$3:AR$23,MATCH($C80,'BEE DIV A'!$A$3:$A$23,0)+1,1)</f>
        <v>7</v>
      </c>
      <c r="E80" s="97">
        <f>INDEX('BEE DIV A'!AS$3:AS$23,MATCH($C80,'BEE DIV A'!$A$3:$A$23,0)+1,1)</f>
        <v>7</v>
      </c>
      <c r="F80" s="97">
        <f>INDEX('BEE DIV A'!AT$3:AT$23,MATCH($C80,'BEE DIV A'!$A$3:$A$23,0)+1,1)</f>
        <v>0</v>
      </c>
      <c r="G80" s="97">
        <f>INDEX('BEE DIV A'!AU$3:AU$23,MATCH($C80,'BEE DIV A'!$A$3:$A$23,0)+1,1)</f>
        <v>0</v>
      </c>
      <c r="H80" s="97">
        <f>INDEX('BEE DIV A'!AV$3:AV$23,MATCH($C80,'BEE DIV A'!$A$3:$A$23,0)+1,1)</f>
        <v>197</v>
      </c>
      <c r="I80" s="97">
        <f>INDEX('BEE DIV A'!AW$3:AW$23,MATCH($C80,'BEE DIV A'!$A$3:$A$23,0)+1,1)</f>
        <v>26</v>
      </c>
      <c r="J80" s="97">
        <f>INDEX('BEE DIV A'!AX$3:AX$23,MATCH($C80,'BEE DIV A'!$A$3:$A$23,0)+1,1)</f>
        <v>171</v>
      </c>
      <c r="K80" s="97">
        <f>INDEX('BEE DIV A'!AY$3:AY$23,MATCH($C80,'BEE DIV A'!$A$3:$A$23,0)+1,1)</f>
        <v>7.5769230769230766</v>
      </c>
      <c r="L80" s="97">
        <f>INDEX('BEE DIV A'!AZ$3:AZ$23,MATCH($C80,'BEE DIV A'!$A$3:$A$23,0)+1,1)</f>
        <v>0</v>
      </c>
      <c r="M80" s="97">
        <f>INDEX('BEE DIV A'!BA$3:BA$23,MATCH($C80,'BEE DIV A'!$A$3:$A$23,0)+1,1)</f>
        <v>35</v>
      </c>
      <c r="N80" s="97">
        <f>INDEX('BEE DIV A'!BB$3:BB$23,MATCH($C80,'BEE DIV A'!$A$3:$A$23,0)+1,1)</f>
        <v>1</v>
      </c>
    </row>
    <row r="81" spans="1:14" ht="15.75">
      <c r="A81" s="93" t="s">
        <v>37</v>
      </c>
      <c r="B81" s="93">
        <v>7</v>
      </c>
      <c r="C81" s="96"/>
      <c r="D81" s="97">
        <f>INDEX('BEE DIV A'!AR$3:AR$23,MATCH($C81,'BEE DIV A'!$A$3:$A$23,0)+1,1)</f>
        <v>0</v>
      </c>
      <c r="E81" s="97">
        <f>INDEX('BEE DIV A'!AS$3:AS$23,MATCH($C81,'BEE DIV A'!$A$3:$A$23,0)+1,1)</f>
        <v>0</v>
      </c>
      <c r="F81" s="97">
        <f>INDEX('BEE DIV A'!AT$3:AT$23,MATCH($C81,'BEE DIV A'!$A$3:$A$23,0)+1,1)</f>
        <v>0</v>
      </c>
      <c r="G81" s="97">
        <f>INDEX('BEE DIV A'!AU$3:AU$23,MATCH($C81,'BEE DIV A'!$A$3:$A$23,0)+1,1)</f>
        <v>0</v>
      </c>
      <c r="H81" s="97">
        <f>INDEX('BEE DIV A'!AV$3:AV$23,MATCH($C81,'BEE DIV A'!$A$3:$A$23,0)+1,1)</f>
        <v>0</v>
      </c>
      <c r="I81" s="97">
        <f>INDEX('BEE DIV A'!AW$3:AW$23,MATCH($C81,'BEE DIV A'!$A$3:$A$23,0)+1,1)</f>
        <v>0</v>
      </c>
      <c r="J81" s="97">
        <f>INDEX('BEE DIV A'!AX$3:AX$23,MATCH($C81,'BEE DIV A'!$A$3:$A$23,0)+1,1)</f>
        <v>0</v>
      </c>
      <c r="K81" s="97" t="e">
        <f>INDEX('BEE DIV A'!AY$3:AY$23,MATCH($C81,'BEE DIV A'!$A$3:$A$23,0)+1,1)</f>
        <v>#DIV/0!</v>
      </c>
      <c r="L81" s="97">
        <f>INDEX('BEE DIV A'!AZ$3:AZ$23,MATCH($C81,'BEE DIV A'!$A$3:$A$23,0)+1,1)</f>
        <v>0</v>
      </c>
      <c r="M81" s="97">
        <f>INDEX('BEE DIV A'!BA$3:BA$23,MATCH($C81,'BEE DIV A'!$A$3:$A$23,0)+1,1)</f>
        <v>0</v>
      </c>
      <c r="N81" s="97">
        <f>INDEX('BEE DIV A'!BB$3:BB$23,MATCH($C81,'BEE DIV A'!$A$3:$A$23,0)+1,1)</f>
        <v>7</v>
      </c>
    </row>
    <row r="82" spans="1:14" ht="15.75">
      <c r="A82" s="93"/>
      <c r="B82" s="93"/>
      <c r="C82" s="9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</row>
    <row r="83" spans="1:14" ht="6" customHeight="1">
      <c r="A83" s="93"/>
      <c r="B83" s="93"/>
      <c r="C83" s="9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</row>
    <row r="84" spans="1:14" ht="6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1:14" ht="15.75">
      <c r="C85" s="95" t="s">
        <v>44</v>
      </c>
      <c r="D85" s="98" t="s">
        <v>1</v>
      </c>
      <c r="E85" s="98" t="s">
        <v>2</v>
      </c>
      <c r="F85" s="98" t="s">
        <v>3</v>
      </c>
      <c r="G85" s="98" t="s">
        <v>4</v>
      </c>
      <c r="H85" s="98" t="s">
        <v>58</v>
      </c>
      <c r="I85" s="98" t="s">
        <v>59</v>
      </c>
      <c r="J85" s="98" t="s">
        <v>61</v>
      </c>
      <c r="K85" s="98" t="s">
        <v>60</v>
      </c>
      <c r="L85" s="99" t="s">
        <v>62</v>
      </c>
      <c r="M85" s="99" t="s">
        <v>5</v>
      </c>
      <c r="N85" s="99" t="s">
        <v>63</v>
      </c>
    </row>
    <row r="86" spans="1:14" ht="15.75">
      <c r="A86" s="93" t="s">
        <v>44</v>
      </c>
      <c r="B86" s="93">
        <v>1</v>
      </c>
      <c r="C86" s="96" t="s">
        <v>43</v>
      </c>
      <c r="D86" s="97">
        <f>INDEX('BEE DIV B'!AR$3:AR$23,MATCH($C86,'BEE DIV B'!$A$3:$A$23,0)+1,1)</f>
        <v>8</v>
      </c>
      <c r="E86" s="97">
        <f>INDEX('BEE DIV B'!AS$3:AS$23,MATCH($C86,'BEE DIV B'!$A$3:$A$23,0)+1,1)</f>
        <v>7</v>
      </c>
      <c r="F86" s="97">
        <f>INDEX('BEE DIV B'!AT$3:AT$23,MATCH($C86,'BEE DIV B'!$A$3:$A$23,0)+1,1)</f>
        <v>0</v>
      </c>
      <c r="G86" s="97">
        <f>INDEX('BEE DIV B'!AU$3:AU$23,MATCH($C86,'BEE DIV B'!$A$3:$A$23,0)+1,1)</f>
        <v>1</v>
      </c>
      <c r="H86" s="97">
        <f>INDEX('BEE DIV B'!AV$3:AV$23,MATCH($C86,'BEE DIV B'!$A$3:$A$23,0)+1,1)</f>
        <v>122</v>
      </c>
      <c r="I86" s="97">
        <f>INDEX('BEE DIV B'!AW$3:AW$23,MATCH($C86,'BEE DIV B'!$A$3:$A$23,0)+1,1)</f>
        <v>19</v>
      </c>
      <c r="J86" s="97">
        <f>INDEX('BEE DIV B'!AX$3:AX$23,MATCH($C86,'BEE DIV B'!$A$3:$A$23,0)+1,1)</f>
        <v>103</v>
      </c>
      <c r="K86" s="97">
        <f>INDEX('BEE DIV B'!AY$3:AY$23,MATCH($C86,'BEE DIV B'!$A$3:$A$23,0)+1,1)</f>
        <v>6.4210526315789478</v>
      </c>
      <c r="L86" s="97">
        <f>INDEX('BEE DIV B'!AZ$3:AZ$23,MATCH($C86,'BEE DIV B'!$A$3:$A$23,0)+1,1)</f>
        <v>0</v>
      </c>
      <c r="M86" s="97">
        <f>INDEX('BEE DIV B'!BA$3:BA$23,MATCH($C86,'BEE DIV B'!$A$3:$A$23,0)+1,1)</f>
        <v>35</v>
      </c>
      <c r="N86" s="97">
        <f>INDEX('BEE DIV B'!BB$3:BB$23,MATCH($C86,'BEE DIV B'!$A$3:$A$23,0)+1,1)</f>
        <v>1</v>
      </c>
    </row>
    <row r="87" spans="1:14" ht="15.75">
      <c r="A87" s="93" t="s">
        <v>44</v>
      </c>
      <c r="B87" s="93">
        <v>2</v>
      </c>
      <c r="C87" s="96" t="s">
        <v>46</v>
      </c>
      <c r="D87" s="97">
        <f>INDEX('BEE DIV B'!AR$3:AR$23,MATCH($C87,'BEE DIV B'!$A$3:$A$23,0)+1,1)</f>
        <v>8</v>
      </c>
      <c r="E87" s="97">
        <f>INDEX('BEE DIV B'!AS$3:AS$23,MATCH($C87,'BEE DIV B'!$A$3:$A$23,0)+1,1)</f>
        <v>3</v>
      </c>
      <c r="F87" s="97">
        <f>INDEX('BEE DIV B'!AT$3:AT$23,MATCH($C87,'BEE DIV B'!$A$3:$A$23,0)+1,1)</f>
        <v>0</v>
      </c>
      <c r="G87" s="97">
        <f>INDEX('BEE DIV B'!AU$3:AU$23,MATCH($C87,'BEE DIV B'!$A$3:$A$23,0)+1,1)</f>
        <v>5</v>
      </c>
      <c r="H87" s="97">
        <f>INDEX('BEE DIV B'!AV$3:AV$23,MATCH($C87,'BEE DIV B'!$A$3:$A$23,0)+1,1)</f>
        <v>35</v>
      </c>
      <c r="I87" s="97">
        <f>INDEX('BEE DIV B'!AW$3:AW$23,MATCH($C87,'BEE DIV B'!$A$3:$A$23,0)+1,1)</f>
        <v>76</v>
      </c>
      <c r="J87" s="97">
        <f>INDEX('BEE DIV B'!AX$3:AX$23,MATCH($C87,'BEE DIV B'!$A$3:$A$23,0)+1,1)</f>
        <v>-41</v>
      </c>
      <c r="K87" s="97">
        <f>INDEX('BEE DIV B'!AY$3:AY$23,MATCH($C87,'BEE DIV B'!$A$3:$A$23,0)+1,1)</f>
        <v>0.46052631578947367</v>
      </c>
      <c r="L87" s="97">
        <f>INDEX('BEE DIV B'!AZ$3:AZ$23,MATCH($C87,'BEE DIV B'!$A$3:$A$23,0)+1,1)</f>
        <v>0</v>
      </c>
      <c r="M87" s="97">
        <f>INDEX('BEE DIV B'!BA$3:BA$23,MATCH($C87,'BEE DIV B'!$A$3:$A$23,0)+1,1)</f>
        <v>17</v>
      </c>
      <c r="N87" s="97">
        <f>INDEX('BEE DIV B'!BB$3:BB$23,MATCH($C87,'BEE DIV B'!$A$3:$A$23,0)+1,1)</f>
        <v>4</v>
      </c>
    </row>
    <row r="88" spans="1:14" ht="15.75">
      <c r="A88" s="93" t="s">
        <v>44</v>
      </c>
      <c r="B88" s="93">
        <v>3</v>
      </c>
      <c r="C88" s="96" t="s">
        <v>42</v>
      </c>
      <c r="D88" s="97">
        <f>INDEX('BEE DIV B'!AR$3:AR$23,MATCH($C88,'BEE DIV B'!$A$3:$A$23,0)+1,1)</f>
        <v>8</v>
      </c>
      <c r="E88" s="97">
        <f>INDEX('BEE DIV B'!AS$3:AS$23,MATCH($C88,'BEE DIV B'!$A$3:$A$23,0)+1,1)</f>
        <v>6</v>
      </c>
      <c r="F88" s="97">
        <f>INDEX('BEE DIV B'!AT$3:AT$23,MATCH($C88,'BEE DIV B'!$A$3:$A$23,0)+1,1)</f>
        <v>0</v>
      </c>
      <c r="G88" s="97">
        <f>INDEX('BEE DIV B'!AU$3:AU$23,MATCH($C88,'BEE DIV B'!$A$3:$A$23,0)+1,1)</f>
        <v>2</v>
      </c>
      <c r="H88" s="97">
        <f>INDEX('BEE DIV B'!AV$3:AV$23,MATCH($C88,'BEE DIV B'!$A$3:$A$23,0)+1,1)</f>
        <v>58</v>
      </c>
      <c r="I88" s="97">
        <f>INDEX('BEE DIV B'!AW$3:AW$23,MATCH($C88,'BEE DIV B'!$A$3:$A$23,0)+1,1)</f>
        <v>34</v>
      </c>
      <c r="J88" s="97">
        <f>INDEX('BEE DIV B'!AX$3:AX$23,MATCH($C88,'BEE DIV B'!$A$3:$A$23,0)+1,1)</f>
        <v>24</v>
      </c>
      <c r="K88" s="97">
        <f>INDEX('BEE DIV B'!AY$3:AY$23,MATCH($C88,'BEE DIV B'!$A$3:$A$23,0)+1,1)</f>
        <v>1.7058823529411764</v>
      </c>
      <c r="L88" s="97">
        <f>INDEX('BEE DIV B'!AZ$3:AZ$23,MATCH($C88,'BEE DIV B'!$A$3:$A$23,0)+1,1)</f>
        <v>0</v>
      </c>
      <c r="M88" s="97">
        <f>INDEX('BEE DIV B'!BA$3:BA$23,MATCH($C88,'BEE DIV B'!$A$3:$A$23,0)+1,1)</f>
        <v>30</v>
      </c>
      <c r="N88" s="97">
        <f>INDEX('BEE DIV B'!BB$3:BB$23,MATCH($C88,'BEE DIV B'!$A$3:$A$23,0)+1,1)</f>
        <v>3</v>
      </c>
    </row>
    <row r="89" spans="1:14" ht="15.75">
      <c r="A89" s="93" t="s">
        <v>44</v>
      </c>
      <c r="B89" s="93">
        <v>4</v>
      </c>
      <c r="C89" s="96" t="s">
        <v>47</v>
      </c>
      <c r="D89" s="97">
        <f>INDEX('BEE DIV B'!AR$3:AR$23,MATCH($C89,'BEE DIV B'!$A$3:$A$23,0)+1,1)</f>
        <v>8</v>
      </c>
      <c r="E89" s="97">
        <f>INDEX('BEE DIV B'!AS$3:AS$23,MATCH($C89,'BEE DIV B'!$A$3:$A$23,0)+1,1)</f>
        <v>6</v>
      </c>
      <c r="F89" s="97">
        <f>INDEX('BEE DIV B'!AT$3:AT$23,MATCH($C89,'BEE DIV B'!$A$3:$A$23,0)+1,1)</f>
        <v>0</v>
      </c>
      <c r="G89" s="97">
        <f>INDEX('BEE DIV B'!AU$3:AU$23,MATCH($C89,'BEE DIV B'!$A$3:$A$23,0)+1,1)</f>
        <v>2</v>
      </c>
      <c r="H89" s="97">
        <f>INDEX('BEE DIV B'!AV$3:AV$23,MATCH($C89,'BEE DIV B'!$A$3:$A$23,0)+1,1)</f>
        <v>61</v>
      </c>
      <c r="I89" s="97">
        <f>INDEX('BEE DIV B'!AW$3:AW$23,MATCH($C89,'BEE DIV B'!$A$3:$A$23,0)+1,1)</f>
        <v>29</v>
      </c>
      <c r="J89" s="97">
        <f>INDEX('BEE DIV B'!AX$3:AX$23,MATCH($C89,'BEE DIV B'!$A$3:$A$23,0)+1,1)</f>
        <v>32</v>
      </c>
      <c r="K89" s="97">
        <f>INDEX('BEE DIV B'!AY$3:AY$23,MATCH($C89,'BEE DIV B'!$A$3:$A$23,0)+1,1)</f>
        <v>2.103448275862069</v>
      </c>
      <c r="L89" s="97">
        <f>INDEX('BEE DIV B'!AZ$3:AZ$23,MATCH($C89,'BEE DIV B'!$A$3:$A$23,0)+1,1)</f>
        <v>0</v>
      </c>
      <c r="M89" s="97">
        <f>INDEX('BEE DIV B'!BA$3:BA$23,MATCH($C89,'BEE DIV B'!$A$3:$A$23,0)+1,1)</f>
        <v>34</v>
      </c>
      <c r="N89" s="97">
        <f>INDEX('BEE DIV B'!BB$3:BB$23,MATCH($C89,'BEE DIV B'!$A$3:$A$23,0)+1,1)</f>
        <v>2</v>
      </c>
    </row>
    <row r="90" spans="1:14" ht="15.75">
      <c r="A90" s="93" t="s">
        <v>44</v>
      </c>
      <c r="B90" s="93">
        <v>5</v>
      </c>
      <c r="C90" s="96" t="s">
        <v>49</v>
      </c>
      <c r="D90" s="97">
        <f>INDEX('BEE DIV B'!AR$3:AR$23,MATCH($C90,'BEE DIV B'!$A$3:$A$23,0)+1,1)</f>
        <v>8</v>
      </c>
      <c r="E90" s="97">
        <f>INDEX('BEE DIV B'!AS$3:AS$23,MATCH($C90,'BEE DIV B'!$A$3:$A$23,0)+1,1)</f>
        <v>0</v>
      </c>
      <c r="F90" s="97">
        <f>INDEX('BEE DIV B'!AT$3:AT$23,MATCH($C90,'BEE DIV B'!$A$3:$A$23,0)+1,1)</f>
        <v>1</v>
      </c>
      <c r="G90" s="97">
        <f>INDEX('BEE DIV B'!AU$3:AU$23,MATCH($C90,'BEE DIV B'!$A$3:$A$23,0)+1,1)</f>
        <v>7</v>
      </c>
      <c r="H90" s="97">
        <f>INDEX('BEE DIV B'!AV$3:AV$23,MATCH($C90,'BEE DIV B'!$A$3:$A$23,0)+1,1)</f>
        <v>19</v>
      </c>
      <c r="I90" s="97">
        <f>INDEX('BEE DIV B'!AW$3:AW$23,MATCH($C90,'BEE DIV B'!$A$3:$A$23,0)+1,1)</f>
        <v>87</v>
      </c>
      <c r="J90" s="97">
        <f>INDEX('BEE DIV B'!AX$3:AX$23,MATCH($C90,'BEE DIV B'!$A$3:$A$23,0)+1,1)</f>
        <v>-68</v>
      </c>
      <c r="K90" s="97">
        <f>INDEX('BEE DIV B'!AY$3:AY$23,MATCH($C90,'BEE DIV B'!$A$3:$A$23,0)+1,1)</f>
        <v>0.21839080459770116</v>
      </c>
      <c r="L90" s="97">
        <f>INDEX('BEE DIV B'!AZ$3:AZ$23,MATCH($C90,'BEE DIV B'!$A$3:$A$23,0)+1,1)</f>
        <v>0</v>
      </c>
      <c r="M90" s="97">
        <f>INDEX('BEE DIV B'!BA$3:BA$23,MATCH($C90,'BEE DIV B'!$A$3:$A$23,0)+1,1)</f>
        <v>3</v>
      </c>
      <c r="N90" s="97">
        <f>INDEX('BEE DIV B'!BB$3:BB$23,MATCH($C90,'BEE DIV B'!$A$3:$A$23,0)+1,1)</f>
        <v>6</v>
      </c>
    </row>
    <row r="91" spans="1:14" ht="15.75">
      <c r="A91" s="93" t="s">
        <v>44</v>
      </c>
      <c r="B91" s="93">
        <v>6</v>
      </c>
      <c r="C91" s="96" t="s">
        <v>70</v>
      </c>
      <c r="D91" s="97">
        <f>INDEX('BEE DIV B'!AR$3:AR$23,MATCH($C91,'BEE DIV B'!$A$3:$A$23,0)+1,1)</f>
        <v>8</v>
      </c>
      <c r="E91" s="97">
        <f>INDEX('BEE DIV B'!AS$3:AS$23,MATCH($C91,'BEE DIV B'!$A$3:$A$23,0)+1,1)</f>
        <v>1</v>
      </c>
      <c r="F91" s="97">
        <f>INDEX('BEE DIV B'!AT$3:AT$23,MATCH($C91,'BEE DIV B'!$A$3:$A$23,0)+1,1)</f>
        <v>1</v>
      </c>
      <c r="G91" s="97">
        <f>INDEX('BEE DIV B'!AU$3:AU$23,MATCH($C91,'BEE DIV B'!$A$3:$A$23,0)+1,1)</f>
        <v>6</v>
      </c>
      <c r="H91" s="97">
        <f>INDEX('BEE DIV B'!AV$3:AV$23,MATCH($C91,'BEE DIV B'!$A$3:$A$23,0)+1,1)</f>
        <v>18</v>
      </c>
      <c r="I91" s="97">
        <f>INDEX('BEE DIV B'!AW$3:AW$23,MATCH($C91,'BEE DIV B'!$A$3:$A$23,0)+1,1)</f>
        <v>68</v>
      </c>
      <c r="J91" s="97">
        <f>INDEX('BEE DIV B'!AX$3:AX$23,MATCH($C91,'BEE DIV B'!$A$3:$A$23,0)+1,1)</f>
        <v>-50</v>
      </c>
      <c r="K91" s="97">
        <f>INDEX('BEE DIV B'!AY$3:AY$23,MATCH($C91,'BEE DIV B'!$A$3:$A$23,0)+1,1)</f>
        <v>0.26470588235294118</v>
      </c>
      <c r="L91" s="97">
        <f>INDEX('BEE DIV B'!AZ$3:AZ$23,MATCH($C91,'BEE DIV B'!$A$3:$A$23,0)+1,1)</f>
        <v>0</v>
      </c>
      <c r="M91" s="97">
        <f>INDEX('BEE DIV B'!BA$3:BA$23,MATCH($C91,'BEE DIV B'!$A$3:$A$23,0)+1,1)</f>
        <v>10</v>
      </c>
      <c r="N91" s="97">
        <f>INDEX('BEE DIV B'!BB$3:BB$23,MATCH($C91,'BEE DIV B'!$A$3:$A$23,0)+1,1)</f>
        <v>5</v>
      </c>
    </row>
    <row r="92" spans="1:14" ht="15.75">
      <c r="A92" s="93" t="s">
        <v>44</v>
      </c>
      <c r="B92" s="93">
        <v>7</v>
      </c>
      <c r="C92" s="96"/>
      <c r="D92" s="97">
        <f>INDEX('BEE DIV B'!AR$3:AR$23,MATCH($C92,'BEE DIV B'!$A$3:$A$23,0)+1,1)</f>
        <v>0</v>
      </c>
      <c r="E92" s="97">
        <f>INDEX('BEE DIV B'!AS$3:AS$23,MATCH($C92,'BEE DIV B'!$A$3:$A$23,0)+1,1)</f>
        <v>0</v>
      </c>
      <c r="F92" s="97">
        <f>INDEX('BEE DIV B'!AT$3:AT$23,MATCH($C92,'BEE DIV B'!$A$3:$A$23,0)+1,1)</f>
        <v>0</v>
      </c>
      <c r="G92" s="97">
        <f>INDEX('BEE DIV B'!AU$3:AU$23,MATCH($C92,'BEE DIV B'!$A$3:$A$23,0)+1,1)</f>
        <v>0</v>
      </c>
      <c r="H92" s="97">
        <f>INDEX('BEE DIV B'!AV$3:AV$23,MATCH($C92,'BEE DIV B'!$A$3:$A$23,0)+1,1)</f>
        <v>0</v>
      </c>
      <c r="I92" s="97">
        <f>INDEX('BEE DIV B'!AW$3:AW$23,MATCH($C92,'BEE DIV B'!$A$3:$A$23,0)+1,1)</f>
        <v>0</v>
      </c>
      <c r="J92" s="97">
        <f>INDEX('BEE DIV B'!AX$3:AX$23,MATCH($C92,'BEE DIV B'!$A$3:$A$23,0)+1,1)</f>
        <v>0</v>
      </c>
      <c r="K92" s="97" t="e">
        <f>INDEX('BEE DIV B'!AY$3:AY$23,MATCH($C92,'BEE DIV B'!$A$3:$A$23,0)+1,1)</f>
        <v>#DIV/0!</v>
      </c>
      <c r="L92" s="97">
        <f>INDEX('BEE DIV B'!AZ$3:AZ$23,MATCH($C92,'BEE DIV B'!$A$3:$A$23,0)+1,1)</f>
        <v>0</v>
      </c>
      <c r="M92" s="97">
        <f>INDEX('BEE DIV B'!BA$3:BA$23,MATCH($C92,'BEE DIV B'!$A$3:$A$23,0)+1,1)</f>
        <v>0</v>
      </c>
      <c r="N92" s="97">
        <f>INDEX('BEE DIV B'!BB$3:BB$23,MATCH($C92,'BEE DIV B'!$A$3:$A$23,0)+1,1)</f>
        <v>7</v>
      </c>
    </row>
    <row r="93" spans="1:14" ht="15.75">
      <c r="C93" s="93"/>
      <c r="D93" s="93"/>
      <c r="E93" s="93"/>
      <c r="F93" s="93"/>
      <c r="G93" s="93"/>
      <c r="H93" s="93"/>
      <c r="I93" s="93"/>
      <c r="J93" s="93"/>
      <c r="K93" s="93"/>
    </row>
    <row r="96" spans="1:14">
      <c r="C96" s="101" t="s">
        <v>67</v>
      </c>
    </row>
    <row r="98" spans="3:3">
      <c r="C98" t="s">
        <v>68</v>
      </c>
    </row>
    <row r="99" spans="3:3">
      <c r="C99" t="s">
        <v>69</v>
      </c>
    </row>
    <row r="100" spans="3:3">
      <c r="C100" t="s">
        <v>66</v>
      </c>
    </row>
    <row r="101" spans="3:3">
      <c r="C101" s="94" t="s">
        <v>65</v>
      </c>
    </row>
    <row r="102" spans="3:3">
      <c r="C102" t="s">
        <v>64</v>
      </c>
    </row>
    <row r="104" spans="3:3">
      <c r="C104" t="s">
        <v>90</v>
      </c>
    </row>
    <row r="105" spans="3:3">
      <c r="C105" t="s">
        <v>91</v>
      </c>
    </row>
    <row r="107" spans="3:3">
      <c r="C107" s="105" t="s">
        <v>73</v>
      </c>
    </row>
  </sheetData>
  <sortState xmlns:xlrd2="http://schemas.microsoft.com/office/spreadsheetml/2017/richdata2" ref="C86:N92">
    <sortCondition ref="N86:N92"/>
  </sortState>
  <mergeCells count="2">
    <mergeCell ref="C3:R3"/>
    <mergeCell ref="C4:R4"/>
  </mergeCells>
  <hyperlinks>
    <hyperlink ref="C101" r:id="rId1" xr:uid="{1154DD20-7BE3-4703-AB29-5C12F6D89EB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13D7-1FB5-6342-8D6A-2DA6828EC2B0}">
  <sheetPr codeName="Sheet2">
    <pageSetUpPr fitToPage="1"/>
  </sheetPr>
  <dimension ref="A1:BH45"/>
  <sheetViews>
    <sheetView zoomScale="77" zoomScaleNormal="77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J18" sqref="AJ18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5" width="5.42578125" style="11" customWidth="1" outlineLevel="1"/>
    <col min="16" max="16" width="8.140625" style="11" customWidth="1" outlineLevel="1"/>
    <col min="17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41" width="5.42578125" style="11" customWidth="1" outlineLevel="1"/>
    <col min="42" max="42" width="8.7109375" style="11" customWidth="1" outlineLevel="1"/>
    <col min="43" max="44" width="5.42578125" style="11" customWidth="1" outlineLevel="1"/>
    <col min="45" max="45" width="8.7109375" style="11" customWidth="1" outlineLevel="1"/>
    <col min="46" max="47" width="5.42578125" style="11" customWidth="1" outlineLevel="1"/>
    <col min="48" max="48" width="8.7109375" style="11" customWidth="1" outlineLevel="1"/>
    <col min="49" max="49" width="5.42578125" style="11" customWidth="1" outlineLevel="1"/>
    <col min="50" max="60" width="10.85546875" style="11"/>
    <col min="61" max="16384" width="10.85546875" style="2"/>
  </cols>
  <sheetData>
    <row r="1" spans="1:60" ht="9.9499999999999993" customHeight="1" thickBot="1"/>
    <row r="2" spans="1:60" s="1" customFormat="1" ht="74.099999999999994" customHeight="1" thickBot="1">
      <c r="A2" s="82" t="s">
        <v>0</v>
      </c>
      <c r="B2" s="116"/>
      <c r="C2" s="117" t="str">
        <f>A3</f>
        <v>Langton Leo</v>
      </c>
      <c r="D2" s="118"/>
      <c r="E2" s="119"/>
      <c r="F2" s="117" t="str">
        <f>A6</f>
        <v>Langton Taurus</v>
      </c>
      <c r="G2" s="118"/>
      <c r="H2" s="119"/>
      <c r="I2" s="117" t="str">
        <f>A9</f>
        <v>KCNC Juniors 1</v>
      </c>
      <c r="J2" s="118"/>
      <c r="K2" s="119"/>
      <c r="L2" s="117" t="str">
        <f>A12</f>
        <v>Wealden Leopards</v>
      </c>
      <c r="M2" s="118"/>
      <c r="N2" s="120"/>
      <c r="O2" s="120" t="str">
        <f>A15</f>
        <v>Langton Scorpio</v>
      </c>
      <c r="P2" s="120"/>
      <c r="Q2" s="119"/>
      <c r="R2" s="117" t="str">
        <f>A18</f>
        <v>CFX Ospreys</v>
      </c>
      <c r="S2" s="118"/>
      <c r="T2" s="119"/>
      <c r="U2" s="117" t="str">
        <f>A21</f>
        <v>Otford Vipers</v>
      </c>
      <c r="V2" s="118"/>
      <c r="W2" s="120"/>
      <c r="X2" s="117" t="str">
        <f>A24</f>
        <v>KCNC Juniors 2</v>
      </c>
      <c r="Y2" s="121"/>
      <c r="Z2" s="116"/>
      <c r="AA2" s="117" t="str">
        <f>A3</f>
        <v>Langton Leo</v>
      </c>
      <c r="AB2" s="118"/>
      <c r="AC2" s="119"/>
      <c r="AD2" s="117" t="str">
        <f>A6</f>
        <v>Langton Taurus</v>
      </c>
      <c r="AE2" s="118"/>
      <c r="AF2" s="119"/>
      <c r="AG2" s="117" t="str">
        <f>A9</f>
        <v>KCNC Juniors 1</v>
      </c>
      <c r="AH2" s="118"/>
      <c r="AI2" s="119"/>
      <c r="AJ2" s="117" t="str">
        <f>A12</f>
        <v>Wealden Leopards</v>
      </c>
      <c r="AK2" s="118"/>
      <c r="AL2" s="120"/>
      <c r="AM2" s="117" t="str">
        <f>A15</f>
        <v>Langton Scorpio</v>
      </c>
      <c r="AN2" s="120"/>
      <c r="AO2" s="119"/>
      <c r="AP2" s="117" t="str">
        <f>A18</f>
        <v>CFX Ospreys</v>
      </c>
      <c r="AQ2" s="118"/>
      <c r="AR2" s="119"/>
      <c r="AS2" s="117" t="str">
        <f>A21</f>
        <v>Otford Vipers</v>
      </c>
      <c r="AT2" s="118"/>
      <c r="AU2" s="119"/>
      <c r="AV2" s="117" t="str">
        <f>A24</f>
        <v>KCNC Juniors 2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50</v>
      </c>
      <c r="BC2" s="75" t="s">
        <v>51</v>
      </c>
      <c r="BD2" s="7" t="s">
        <v>52</v>
      </c>
      <c r="BE2" s="9" t="s">
        <v>53</v>
      </c>
      <c r="BF2" s="5" t="s">
        <v>54</v>
      </c>
      <c r="BG2" s="83" t="s">
        <v>5</v>
      </c>
      <c r="BH2" s="9" t="s">
        <v>55</v>
      </c>
    </row>
    <row r="3" spans="1:60" ht="24.95" customHeight="1">
      <c r="A3" s="140" t="str">
        <f>AllDivisions!C6</f>
        <v>Langton Leo</v>
      </c>
      <c r="B3" s="122"/>
      <c r="C3" s="123"/>
      <c r="D3" s="124"/>
      <c r="E3" s="56">
        <v>20</v>
      </c>
      <c r="F3" s="16"/>
      <c r="G3" s="16"/>
      <c r="H3" s="56">
        <v>20</v>
      </c>
      <c r="I3" s="16" t="s">
        <v>98</v>
      </c>
      <c r="J3" s="57"/>
      <c r="K3" s="56">
        <v>44</v>
      </c>
      <c r="L3" s="16"/>
      <c r="M3" s="57"/>
      <c r="N3" s="56">
        <v>39</v>
      </c>
      <c r="O3" s="16"/>
      <c r="P3" s="57"/>
      <c r="Q3" s="56">
        <v>52</v>
      </c>
      <c r="R3" s="16"/>
      <c r="S3" s="57"/>
      <c r="T3" s="56">
        <v>53</v>
      </c>
      <c r="U3" s="16"/>
      <c r="V3" s="57"/>
      <c r="W3" s="92">
        <v>40</v>
      </c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>
        <v>48</v>
      </c>
      <c r="AP3" s="16"/>
      <c r="AQ3" s="57"/>
      <c r="AR3" s="56">
        <v>48</v>
      </c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>
        <f>IF(ISBLANK(E3),"",IF(E3="W",5,IF(E3="L",0,IF(E3&gt;G5,5,IF(E3=G5,3,IF(E3&gt;G5-4,2,IF(E3&gt;=G5/2,1,0)))))))</f>
        <v>5</v>
      </c>
      <c r="G4" s="22"/>
      <c r="H4" s="21"/>
      <c r="I4" s="22">
        <v>0</v>
      </c>
      <c r="J4" s="23"/>
      <c r="K4" s="21"/>
      <c r="L4" s="22">
        <f t="shared" ref="L4" si="0">IF(ISBLANK(K3),"",IF(K3="W",5,IF(K3="L",0,IF(K3&gt;M5,5,IF(K3=M5,3,IF(K3&gt;M5-4,2,IF(K3&gt;=M5/2,1,0)))))))</f>
        <v>5</v>
      </c>
      <c r="M4" s="23"/>
      <c r="N4" s="21"/>
      <c r="O4" s="22">
        <v>5</v>
      </c>
      <c r="P4" s="23"/>
      <c r="Q4" s="21"/>
      <c r="R4" s="22">
        <f t="shared" ref="R4" si="1">IF(ISBLANK(Q3),"",IF(Q3="W",5,IF(Q3="L",0,IF(Q3&gt;S5,5,IF(Q3=S5,3,IF(Q3&gt;S5-4,2,IF(Q3&gt;=S5/2,1,0)))))))</f>
        <v>5</v>
      </c>
      <c r="S4" s="23"/>
      <c r="T4" s="21"/>
      <c r="U4" s="22">
        <f t="shared" ref="U4" si="2">IF(ISBLANK(T3),"",IF(T3="W",5,IF(T3="L",0,IF(T3&gt;V5,5,IF(T3=V5,3,IF(T3&gt;V5-4,2,IF(T3&gt;=V5/2,1,0)))))))</f>
        <v>5</v>
      </c>
      <c r="V4" s="23"/>
      <c r="W4" s="22"/>
      <c r="X4" s="111">
        <f t="shared" ref="X4" si="3">IF(ISBLANK(W3),"",IF(W3="W",5,IF(W3="L",0,IF(W3&gt;Y5,5,IF(W3=Y5,3,IF(W3&gt;Y5-4,2,IF(W3&gt;=Y5/2,1,0)))))))</f>
        <v>5</v>
      </c>
      <c r="Y4" s="24"/>
      <c r="Z4" s="18"/>
      <c r="AA4" s="19"/>
      <c r="AB4" s="20"/>
      <c r="AC4" s="21"/>
      <c r="AD4" s="22" t="str">
        <f t="shared" ref="AD4" si="4">IF(ISBLANK(AC3),"",IF(AC3="W",5,IF(AC3="L",0,IF(AC3&gt;AE5,5,IF(AC3=AE5,3,IF(AC3&gt;AE5-4,2,IF(AC3&gt;=AE5/2,1,0)))))))</f>
        <v/>
      </c>
      <c r="AE4" s="22"/>
      <c r="AF4" s="21"/>
      <c r="AG4" s="22" t="str">
        <f t="shared" ref="AG4" si="5">IF(ISBLANK(AF3),"",IF(AF3="W",5,IF(AF3="L",0,IF(AF3&gt;AH5,5,IF(AF3=AH5,3,IF(AF3&gt;AH5-4,2,IF(AF3&gt;=AH5/2,1,0)))))))</f>
        <v/>
      </c>
      <c r="AH4" s="23"/>
      <c r="AI4" s="21"/>
      <c r="AJ4" s="22" t="str">
        <f t="shared" ref="AJ4" si="6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>
        <f t="shared" ref="AP4" si="7">IF(ISBLANK(AO3),"",IF(AO3="W",5,IF(AO3="L",0,IF(AO3&gt;AQ5,5,IF(AO3=AQ5,3,IF(AO3&gt;AQ5-4,2,IF(AO3&gt;=AQ5/2,1,0)))))))</f>
        <v>5</v>
      </c>
      <c r="AQ4" s="23"/>
      <c r="AR4" s="21"/>
      <c r="AS4" s="22">
        <f t="shared" ref="AS4" si="8">IF(ISBLANK(AR3),"",IF(AR3="W",5,IF(AR3="L",0,IF(AR3&gt;AT5,5,IF(AR3=AT5,3,IF(AR3&gt;AT5-4,2,IF(AR3&gt;=AT5/2,1,0)))))))</f>
        <v>5</v>
      </c>
      <c r="AT4" s="23"/>
      <c r="AU4" s="21"/>
      <c r="AV4" s="111" t="str">
        <f t="shared" ref="AV4" si="9">IF(ISBLANK(AU3),"",IF(AU3="W",5,IF(AU3="L",0,IF(AU3&gt;AW5,5,IF(AU3=AW5,3,IF(AU3&gt;AW5-4,2,IF(AU3&gt;=AW5/2,1,0)))))))</f>
        <v/>
      </c>
      <c r="AW4" s="24"/>
      <c r="AX4" s="64">
        <f>14-(COUNTBLANK(B4:AW4)-34)</f>
        <v>9</v>
      </c>
      <c r="AY4" s="23">
        <f>COUNTIF(B4:AW4,5)</f>
        <v>8</v>
      </c>
      <c r="AZ4" s="68">
        <f>COUNTIF(B4:AW4,3)</f>
        <v>0</v>
      </c>
      <c r="BA4" s="23">
        <f>AX4-AY4-AZ4</f>
        <v>1</v>
      </c>
      <c r="BB4" s="64">
        <f>SUM(B3:AW3)</f>
        <v>364</v>
      </c>
      <c r="BC4" s="68">
        <f>SUM(B5:AW5)</f>
        <v>160</v>
      </c>
      <c r="BD4" s="23">
        <f>BB4-BC4</f>
        <v>204</v>
      </c>
      <c r="BE4" s="78">
        <f>BB4/BC4</f>
        <v>2.2749999999999999</v>
      </c>
      <c r="BF4" s="51"/>
      <c r="BG4" s="85">
        <f>SUM(B4:AW4)+BF4</f>
        <v>40</v>
      </c>
      <c r="BH4" s="24">
        <f>RANK(BG4,$BG$3:$BG$26,0)</f>
        <v>2</v>
      </c>
    </row>
    <row r="5" spans="1:60" ht="24.95" customHeight="1">
      <c r="A5" s="141"/>
      <c r="B5" s="26"/>
      <c r="C5" s="27"/>
      <c r="D5" s="28"/>
      <c r="E5" s="29"/>
      <c r="F5" s="30"/>
      <c r="G5" s="54">
        <v>15</v>
      </c>
      <c r="H5" s="29"/>
      <c r="I5" s="30"/>
      <c r="J5" s="58">
        <v>26</v>
      </c>
      <c r="K5" s="29"/>
      <c r="L5" s="30"/>
      <c r="M5" s="58">
        <v>23</v>
      </c>
      <c r="N5" s="29"/>
      <c r="O5" s="30"/>
      <c r="P5" s="58">
        <v>13</v>
      </c>
      <c r="Q5" s="29"/>
      <c r="R5" s="30"/>
      <c r="S5" s="58">
        <v>12</v>
      </c>
      <c r="T5" s="29"/>
      <c r="U5" s="30"/>
      <c r="V5" s="58">
        <v>18</v>
      </c>
      <c r="W5" s="30"/>
      <c r="X5" s="112"/>
      <c r="Y5" s="53">
        <v>25</v>
      </c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>
        <v>7</v>
      </c>
      <c r="AR5" s="29"/>
      <c r="AS5" s="30"/>
      <c r="AT5" s="58">
        <v>21</v>
      </c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5" customHeight="1">
      <c r="A6" s="142" t="str">
        <f>AllDivisions!C7</f>
        <v>Langton Taurus</v>
      </c>
      <c r="B6" s="59">
        <v>15</v>
      </c>
      <c r="C6" s="16"/>
      <c r="D6" s="57"/>
      <c r="E6" s="34"/>
      <c r="F6" s="34"/>
      <c r="G6" s="35"/>
      <c r="H6" s="55">
        <v>5</v>
      </c>
      <c r="K6" s="56">
        <v>24</v>
      </c>
      <c r="L6" s="16"/>
      <c r="M6" s="57"/>
      <c r="N6" s="56">
        <v>29</v>
      </c>
      <c r="O6" s="16"/>
      <c r="P6" s="57"/>
      <c r="Q6" s="56">
        <v>14</v>
      </c>
      <c r="R6" s="16"/>
      <c r="S6" s="57"/>
      <c r="T6" s="56">
        <v>47</v>
      </c>
      <c r="U6" s="16"/>
      <c r="V6" s="57"/>
      <c r="W6" s="92">
        <v>35</v>
      </c>
      <c r="X6" s="110"/>
      <c r="Y6" s="17"/>
      <c r="Z6" s="59"/>
      <c r="AA6" s="16"/>
      <c r="AB6" s="57"/>
      <c r="AC6" s="34"/>
      <c r="AD6" s="34"/>
      <c r="AE6" s="35"/>
      <c r="AF6" s="55"/>
      <c r="AI6" s="56" t="s">
        <v>101</v>
      </c>
      <c r="AJ6" s="16" t="s">
        <v>103</v>
      </c>
      <c r="AK6" s="57"/>
      <c r="AL6" s="56">
        <v>35</v>
      </c>
      <c r="AM6" s="16"/>
      <c r="AN6" s="57"/>
      <c r="AO6" s="56"/>
      <c r="AP6" s="16"/>
      <c r="AQ6" s="57"/>
      <c r="AR6" s="56"/>
      <c r="AS6" s="16"/>
      <c r="AT6" s="57"/>
      <c r="AU6" s="56">
        <v>28</v>
      </c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0">IF(ISBLANK(B6),"",IF(B6="W",5,IF(B6="L",0,IF(B6&gt;D8,5,IF(B6=D8,3,IF(B6&gt;D8-4,2,IF(B6&gt;=D8/2,1,0)))))))</f>
        <v>1</v>
      </c>
      <c r="D7" s="23"/>
      <c r="E7" s="19"/>
      <c r="F7" s="19"/>
      <c r="G7" s="20"/>
      <c r="H7" s="21"/>
      <c r="I7" s="22">
        <f t="shared" ref="I7" si="11">IF(ISBLANK(H6),"",IF(H6="W",5,IF(H6="L",0,IF(H6&gt;J8,5,IF(H6=J8,3,IF(H6&gt;J8-4,2,IF(H6&gt;=J8/2,1,0)))))))</f>
        <v>0</v>
      </c>
      <c r="J7" s="22"/>
      <c r="K7" s="21"/>
      <c r="L7" s="22">
        <f t="shared" ref="L7" si="12">IF(ISBLANK(K6),"",IF(K6="W",5,IF(K6="L",0,IF(K6&gt;M8,5,IF(K6=M8,3,IF(K6&gt;M8-4,2,IF(K6&gt;=M8/2,1,0)))))))</f>
        <v>1</v>
      </c>
      <c r="M7" s="23"/>
      <c r="N7" s="21"/>
      <c r="O7" s="22">
        <v>5</v>
      </c>
      <c r="P7" s="23"/>
      <c r="Q7" s="21"/>
      <c r="R7" s="22">
        <f t="shared" ref="R7" si="13">IF(ISBLANK(Q6),"",IF(Q6="W",5,IF(Q6="L",0,IF(Q6&gt;S8,5,IF(Q6=S8,3,IF(Q6&gt;S8-4,2,IF(Q6&gt;=S8/2,1,0)))))))</f>
        <v>1</v>
      </c>
      <c r="S7" s="23"/>
      <c r="T7" s="21"/>
      <c r="U7" s="22">
        <f t="shared" ref="U7" si="14">IF(ISBLANK(T6),"",IF(T6="W",5,IF(T6="L",0,IF(T6&gt;V8,5,IF(T6=V8,3,IF(T6&gt;V8-4,2,IF(T6&gt;=V8/2,1,0)))))))</f>
        <v>5</v>
      </c>
      <c r="V7" s="23"/>
      <c r="W7" s="22"/>
      <c r="X7" s="111">
        <f t="shared" ref="X7" si="15">IF(ISBLANK(W6),"",IF(W6="W",5,IF(W6="L",0,IF(W6&gt;Y8,5,IF(W6=Y8,3,IF(W6&gt;Y8-4,2,IF(W6&gt;=Y8/2,1,0)))))))</f>
        <v>1</v>
      </c>
      <c r="Y7" s="24"/>
      <c r="Z7" s="25"/>
      <c r="AA7" s="22" t="str">
        <f t="shared" ref="AA7" si="16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7">IF(ISBLANK(AF6),"",IF(AF6="W",5,IF(AF6="L",0,IF(AF6&gt;AH8,5,IF(AF6=AH8,3,IF(AF6&gt;AH8-4,2,IF(AF6&gt;=AH8/2,1,0)))))))</f>
        <v/>
      </c>
      <c r="AH7" s="22"/>
      <c r="AI7" s="21"/>
      <c r="AJ7" s="22">
        <f t="shared" ref="AJ7" si="18">IF(ISBLANK(AI6),"",IF(AI6="W",5,IF(AI6="L",0,IF(AI6&gt;AK8,5,IF(AI6=AK8,3,IF(AI6&gt;AK8-4,2,IF(AI6&gt;=AK8/2,1,0)))))))</f>
        <v>0</v>
      </c>
      <c r="AK7" s="23"/>
      <c r="AL7" s="21"/>
      <c r="AM7" s="22">
        <v>3</v>
      </c>
      <c r="AN7" s="23"/>
      <c r="AO7" s="21"/>
      <c r="AP7" s="22" t="str">
        <f t="shared" ref="AP7" si="19">IF(ISBLANK(AO6),"",IF(AO6="W",5,IF(AO6="L",0,IF(AO6&gt;AQ8,5,IF(AO6=AQ8,3,IF(AO6&gt;AQ8-4,2,IF(AO6&gt;=AQ8/2,1,0)))))))</f>
        <v/>
      </c>
      <c r="AQ7" s="23"/>
      <c r="AR7" s="21"/>
      <c r="AS7" s="22" t="str">
        <f t="shared" ref="AS7" si="20">IF(ISBLANK(AR6),"",IF(AR6="W",5,IF(AR6="L",0,IF(AR6&gt;AT8,5,IF(AR6=AT8,3,IF(AR6&gt;AT8-4,2,IF(AR6&gt;=AT8/2,1,0)))))))</f>
        <v/>
      </c>
      <c r="AT7" s="23"/>
      <c r="AU7" s="21"/>
      <c r="AV7" s="111">
        <f t="shared" ref="AV7" si="21">IF(ISBLANK(AU6),"",IF(AU6="W",5,IF(AU6="L",0,IF(AU6&gt;AW8,5,IF(AU6=AW8,3,IF(AU6&gt;AW8-4,2,IF(AU6&gt;=AW8/2,1,0)))))))</f>
        <v>1</v>
      </c>
      <c r="AW7" s="24"/>
      <c r="AX7" s="64">
        <f>14-(COUNTBLANK(B7:AW7)-34)</f>
        <v>10</v>
      </c>
      <c r="AY7" s="23">
        <f>COUNTIF(B7:AW7,5)</f>
        <v>2</v>
      </c>
      <c r="AZ7" s="68">
        <f>COUNTIF(B7:AW7,3)</f>
        <v>1</v>
      </c>
      <c r="BA7" s="23">
        <f>AX7-AY7-AZ7</f>
        <v>7</v>
      </c>
      <c r="BB7" s="64">
        <f>SUM(B6:AW6)</f>
        <v>232</v>
      </c>
      <c r="BC7" s="68">
        <f>SUM(B8:AW8)</f>
        <v>282</v>
      </c>
      <c r="BD7" s="23">
        <f>BB7-BC7</f>
        <v>-50</v>
      </c>
      <c r="BE7" s="78">
        <f>BB7/BC7</f>
        <v>0.82269503546099287</v>
      </c>
      <c r="BF7" s="51"/>
      <c r="BG7" s="85">
        <f>SUM(B7:AW7)+BF7</f>
        <v>18</v>
      </c>
      <c r="BH7" s="24">
        <f>RANK(BG7,$BG$3:$BG$26,0)</f>
        <v>6</v>
      </c>
    </row>
    <row r="8" spans="1:60" ht="24.95" customHeight="1">
      <c r="A8" s="141"/>
      <c r="B8" s="31"/>
      <c r="C8" s="30"/>
      <c r="D8" s="58">
        <v>20</v>
      </c>
      <c r="E8" s="27"/>
      <c r="F8" s="27"/>
      <c r="G8" s="28"/>
      <c r="H8" s="29"/>
      <c r="I8" s="30"/>
      <c r="J8" s="54">
        <v>45</v>
      </c>
      <c r="K8" s="29"/>
      <c r="L8" s="30"/>
      <c r="M8" s="58">
        <v>42</v>
      </c>
      <c r="N8" s="29"/>
      <c r="O8" s="30"/>
      <c r="P8" s="58">
        <v>19</v>
      </c>
      <c r="Q8" s="29"/>
      <c r="R8" s="30"/>
      <c r="S8" s="58">
        <v>23</v>
      </c>
      <c r="T8" s="29"/>
      <c r="U8" s="30"/>
      <c r="V8" s="58">
        <v>21</v>
      </c>
      <c r="W8" s="30"/>
      <c r="X8" s="112"/>
      <c r="Y8" s="53">
        <v>43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 t="s">
        <v>102</v>
      </c>
      <c r="AL8" s="29"/>
      <c r="AM8" s="30"/>
      <c r="AN8" s="58">
        <v>35</v>
      </c>
      <c r="AO8" s="29"/>
      <c r="AP8" s="30"/>
      <c r="AQ8" s="58"/>
      <c r="AR8" s="29"/>
      <c r="AS8" s="30"/>
      <c r="AT8" s="58"/>
      <c r="AU8" s="29"/>
      <c r="AV8" s="112"/>
      <c r="AW8" s="53">
        <v>34</v>
      </c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5" customHeight="1">
      <c r="A9" s="142" t="str">
        <f>AllDivisions!C8</f>
        <v>KCNC Juniors 1</v>
      </c>
      <c r="B9" s="59">
        <v>26</v>
      </c>
      <c r="C9" s="16"/>
      <c r="D9" s="57"/>
      <c r="E9" s="56">
        <v>45</v>
      </c>
      <c r="F9" s="16"/>
      <c r="G9" s="57"/>
      <c r="H9" s="37"/>
      <c r="I9" s="37"/>
      <c r="J9" s="38"/>
      <c r="K9" s="56">
        <v>45</v>
      </c>
      <c r="L9" s="16"/>
      <c r="M9" s="57"/>
      <c r="N9" s="56">
        <v>67</v>
      </c>
      <c r="O9" s="16"/>
      <c r="P9" s="57"/>
      <c r="Q9" s="56">
        <v>43</v>
      </c>
      <c r="R9" s="16"/>
      <c r="S9" s="57"/>
      <c r="T9" s="56" t="s">
        <v>102</v>
      </c>
      <c r="U9" s="16"/>
      <c r="V9" s="57"/>
      <c r="W9" s="92">
        <v>39</v>
      </c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>
        <v>38</v>
      </c>
      <c r="AJ9" s="16"/>
      <c r="AK9" s="57"/>
      <c r="AL9" s="56">
        <v>55</v>
      </c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2">IF(ISBLANK(B9),"",IF(B9="W",5,IF(B9="L",0,IF(B9&gt;D11,5,IF(B9=D11,3,IF(B9&gt;D11-4,2,IF(B9&gt;=D11/2,1,0)))))))</f>
        <v>5</v>
      </c>
      <c r="D10" s="23"/>
      <c r="E10" s="21"/>
      <c r="F10" s="22">
        <f t="shared" ref="F10" si="23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4">IF(ISBLANK(K9),"",IF(K9="W",5,IF(K9="L",0,IF(K9&gt;M11,5,IF(K9=M11,3,IF(K9&gt;M11-4,2,IF(K9&gt;=M11/2,1,0)))))))</f>
        <v>5</v>
      </c>
      <c r="M10" s="23"/>
      <c r="N10" s="21"/>
      <c r="O10" s="22">
        <v>5</v>
      </c>
      <c r="P10" s="23"/>
      <c r="Q10" s="21"/>
      <c r="R10" s="22">
        <f t="shared" ref="R10" si="25">IF(ISBLANK(Q9),"",IF(Q9="W",5,IF(Q9="L",0,IF(Q9&gt;S11,5,IF(Q9=S11,3,IF(Q9&gt;S11-4,2,IF(Q9&gt;=S11/2,1,0)))))))</f>
        <v>5</v>
      </c>
      <c r="S10" s="23"/>
      <c r="T10" s="21"/>
      <c r="U10" s="22">
        <f t="shared" ref="U10" si="26">IF(ISBLANK(T9),"",IF(T9="W",5,IF(T9="L",0,IF(T9&gt;V11,5,IF(T9=V11,3,IF(T9&gt;V11-4,2,IF(T9&gt;=V11/2,1,0)))))))</f>
        <v>5</v>
      </c>
      <c r="V10" s="23"/>
      <c r="W10" s="22"/>
      <c r="X10" s="111">
        <f t="shared" ref="X10" si="27">IF(ISBLANK(W9),"",IF(W9="W",5,IF(W9="L",0,IF(W9&gt;Y11,5,IF(W9=Y11,3,IF(W9&gt;Y11-4,2,IF(W9&gt;=Y11/2,1,0)))))))</f>
        <v>5</v>
      </c>
      <c r="Y10" s="24"/>
      <c r="Z10" s="25"/>
      <c r="AA10" s="22" t="str">
        <f t="shared" ref="AA10" si="28">IF(ISBLANK(Z9),"",IF(Z9="W",5,IF(Z9="L",0,IF(Z9&gt;AB11,5,IF(Z9=AB11,3,IF(Z9&gt;AB11-4,2,IF(Z9&gt;=AB11/2,1,0)))))))</f>
        <v/>
      </c>
      <c r="AB10" s="23"/>
      <c r="AC10" s="21"/>
      <c r="AD10" s="22" t="str">
        <f t="shared" ref="AD10" si="29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>
        <f t="shared" ref="AJ10" si="30">IF(ISBLANK(AI9),"",IF(AI9="W",5,IF(AI9="L",0,IF(AI9&gt;AK11,5,IF(AI9=AK11,3,IF(AI9&gt;AK11-4,2,IF(AI9&gt;=AK11/2,1,0)))))))</f>
        <v>5</v>
      </c>
      <c r="AK10" s="23"/>
      <c r="AL10" s="21"/>
      <c r="AM10" s="22">
        <v>5</v>
      </c>
      <c r="AN10" s="23"/>
      <c r="AO10" s="21"/>
      <c r="AP10" s="22" t="str">
        <f t="shared" ref="AP10" si="31">IF(ISBLANK(AO9),"",IF(AO9="W",5,IF(AO9="L",0,IF(AO9&gt;AQ11,5,IF(AO9=AQ11,3,IF(AO9&gt;AQ11-4,2,IF(AO9&gt;=AQ11/2,1,0)))))))</f>
        <v/>
      </c>
      <c r="AR10" s="21"/>
      <c r="AS10" s="22" t="str">
        <f t="shared" ref="AS10" si="32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3">IF(ISBLANK(AU9),"",IF(AU9="W",5,IF(AU9="L",0,IF(AU9&gt;AW11,5,IF(AU9=AW11,3,IF(AU9&gt;AW11-4,2,IF(AU9&gt;=AW11/2,1,0)))))))</f>
        <v/>
      </c>
      <c r="AW10" s="24"/>
      <c r="AX10" s="64">
        <f>14-(COUNTBLANK(B10:AW10)-34)</f>
        <v>9</v>
      </c>
      <c r="AY10" s="23">
        <f>COUNTIF(B10:AW10,5)</f>
        <v>9</v>
      </c>
      <c r="AZ10" s="68">
        <f>COUNTIF(B10:AW10,3)</f>
        <v>0</v>
      </c>
      <c r="BA10" s="23">
        <f>AX10-AY10-AZ10</f>
        <v>0</v>
      </c>
      <c r="BB10" s="64">
        <f>SUM(B9:AW9)</f>
        <v>358</v>
      </c>
      <c r="BC10" s="68">
        <f>SUM(B11:AW11)</f>
        <v>139</v>
      </c>
      <c r="BD10" s="23">
        <f>BB10-BC10</f>
        <v>219</v>
      </c>
      <c r="BE10" s="78">
        <f>BB10/BC10</f>
        <v>2.5755395683453237</v>
      </c>
      <c r="BF10" s="51"/>
      <c r="BG10" s="85">
        <f>SUM(B10:AW10)+BF10</f>
        <v>45</v>
      </c>
      <c r="BH10" s="24">
        <f>RANK(BG10,$BG$3:$BG$26,0)</f>
        <v>1</v>
      </c>
    </row>
    <row r="11" spans="1:60" ht="24.95" customHeight="1">
      <c r="A11" s="141"/>
      <c r="B11" s="31"/>
      <c r="C11" s="30"/>
      <c r="D11" s="58">
        <v>20</v>
      </c>
      <c r="E11" s="29"/>
      <c r="F11" s="30"/>
      <c r="G11" s="58">
        <v>5</v>
      </c>
      <c r="H11" s="41"/>
      <c r="I11" s="41"/>
      <c r="J11" s="42"/>
      <c r="K11" s="29"/>
      <c r="L11" s="30"/>
      <c r="M11" s="58">
        <v>24</v>
      </c>
      <c r="N11" s="29"/>
      <c r="O11" s="30"/>
      <c r="P11" s="58">
        <v>13</v>
      </c>
      <c r="Q11" s="29"/>
      <c r="R11" s="30"/>
      <c r="S11" s="58">
        <v>19</v>
      </c>
      <c r="T11" s="29"/>
      <c r="U11" s="30"/>
      <c r="V11" s="58" t="s">
        <v>101</v>
      </c>
      <c r="W11" s="30"/>
      <c r="X11" s="112"/>
      <c r="Y11" s="53">
        <v>13</v>
      </c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>
        <v>27</v>
      </c>
      <c r="AL11" s="29"/>
      <c r="AM11" s="30"/>
      <c r="AN11" s="58">
        <v>18</v>
      </c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5" customHeight="1">
      <c r="A12" s="142" t="str">
        <f>AllDivisions!C9</f>
        <v>Wealden Leopards</v>
      </c>
      <c r="B12" s="59">
        <v>23</v>
      </c>
      <c r="C12" s="16"/>
      <c r="D12" s="57"/>
      <c r="E12" s="56">
        <v>42</v>
      </c>
      <c r="F12" s="16"/>
      <c r="G12" s="57"/>
      <c r="H12" s="56">
        <v>24</v>
      </c>
      <c r="I12" s="16"/>
      <c r="J12" s="57"/>
      <c r="K12" s="37"/>
      <c r="L12" s="37"/>
      <c r="M12" s="38"/>
      <c r="N12" s="56">
        <v>18</v>
      </c>
      <c r="O12" s="16"/>
      <c r="P12" s="57"/>
      <c r="Q12" s="56">
        <v>25</v>
      </c>
      <c r="R12" s="16"/>
      <c r="S12" s="57"/>
      <c r="T12" s="56">
        <v>36</v>
      </c>
      <c r="U12" s="16"/>
      <c r="V12" s="57"/>
      <c r="W12" s="92">
        <v>24</v>
      </c>
      <c r="X12" s="110"/>
      <c r="Y12" s="17"/>
      <c r="Z12" s="59"/>
      <c r="AA12" s="16"/>
      <c r="AB12" s="57"/>
      <c r="AC12" s="56" t="s">
        <v>102</v>
      </c>
      <c r="AD12" s="16"/>
      <c r="AE12" s="57"/>
      <c r="AF12" s="56">
        <v>27</v>
      </c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>
        <v>38</v>
      </c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34">IF(ISBLANK(B12),"",IF(B12="W",5,IF(B12="L",0,IF(B12&gt;D14,5,IF(B12=D14,3,IF(B12&gt;D14-4,2,IF(B12&gt;=D14/2,1,0)))))))</f>
        <v>1</v>
      </c>
      <c r="D13" s="23"/>
      <c r="E13" s="21"/>
      <c r="F13" s="22">
        <f t="shared" ref="F13" si="35">IF(ISBLANK(E12),"",IF(E12="W",5,IF(E12="L",0,IF(E12&gt;G14,5,IF(E12=G14,3,IF(E12&gt;G14-4,2,IF(E12&gt;=G14/2,1,0)))))))</f>
        <v>5</v>
      </c>
      <c r="G13" s="23"/>
      <c r="H13" s="21"/>
      <c r="I13" s="22">
        <f t="shared" ref="I13" si="36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v>2</v>
      </c>
      <c r="P13" s="23"/>
      <c r="Q13" s="21"/>
      <c r="R13" s="22">
        <f t="shared" ref="R13" si="37">IF(ISBLANK(Q12),"",IF(Q12="W",5,IF(Q12="L",0,IF(Q12&gt;S14,5,IF(Q12=S14,3,IF(Q12&gt;S14-4,2,IF(Q12&gt;=S14/2,1,0)))))))</f>
        <v>5</v>
      </c>
      <c r="S13" s="23"/>
      <c r="T13" s="21"/>
      <c r="U13" s="22">
        <f t="shared" ref="U13" si="38">IF(ISBLANK(T12),"",IF(T12="W",5,IF(T12="L",0,IF(T12&gt;V14,5,IF(T12=V14,3,IF(T12&gt;V14-4,2,IF(T12&gt;=V14/2,1,0)))))))</f>
        <v>5</v>
      </c>
      <c r="V13" s="23"/>
      <c r="W13" s="22"/>
      <c r="X13" s="111">
        <f t="shared" ref="X13" si="39">IF(ISBLANK(W12),"",IF(W12="W",5,IF(W12="L",0,IF(W12&gt;Y14,5,IF(W12=Y14,3,IF(W12&gt;Y14-4,2,IF(W12&gt;=Y14/2,1,0)))))))</f>
        <v>2</v>
      </c>
      <c r="Y13" s="24"/>
      <c r="Z13" s="25"/>
      <c r="AA13" s="22" t="str">
        <f t="shared" ref="AA13" si="40">IF(ISBLANK(Z12),"",IF(Z12="W",5,IF(Z12="L",0,IF(Z12&gt;AB14,5,IF(Z12=AB14,3,IF(Z12&gt;AB14-4,2,IF(Z12&gt;=AB14/2,1,0)))))))</f>
        <v/>
      </c>
      <c r="AB13" s="23"/>
      <c r="AC13" s="21"/>
      <c r="AD13" s="22">
        <f t="shared" ref="AD13" si="41">IF(ISBLANK(AC12),"",IF(AC12="W",5,IF(AC12="L",0,IF(AC12&gt;AE14,5,IF(AC12=AE14,3,IF(AC12&gt;AE14-4,2,IF(AC12&gt;=AE14/2,1,0)))))))</f>
        <v>5</v>
      </c>
      <c r="AE13" s="23"/>
      <c r="AF13" s="21"/>
      <c r="AG13" s="22">
        <f t="shared" ref="AG13" si="42">IF(ISBLANK(AF12),"",IF(AF12="W",5,IF(AF12="L",0,IF(AF12&gt;AH14,5,IF(AF12=AH14,3,IF(AF12&gt;AH14-4,2,IF(AF12&gt;=AH14/2,1,0)))))))</f>
        <v>1</v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3">IF(ISBLANK(AO12),"",IF(AO12="W",5,IF(AO12="L",0,IF(AO12&gt;AQ14,5,IF(AO12=AQ14,3,IF(AO12&gt;AQ14-4,2,IF(AO12&gt;=AQ14/2,1,0)))))))</f>
        <v/>
      </c>
      <c r="AQ13" s="23"/>
      <c r="AR13" s="21"/>
      <c r="AS13" s="22">
        <f t="shared" ref="AS13" si="44">IF(ISBLANK(AR12),"",IF(AR12="W",5,IF(AR12="L",0,IF(AR12&gt;AT14,5,IF(AR12=AT14,3,IF(AR12&gt;AT14-4,2,IF(AR12&gt;=AT14/2,1,0)))))))</f>
        <v>5</v>
      </c>
      <c r="AT13" s="23"/>
      <c r="AU13" s="21"/>
      <c r="AV13" s="111" t="str">
        <f t="shared" ref="AV13" si="45">IF(ISBLANK(AU12),"",IF(AU12="W",5,IF(AU12="L",0,IF(AU12&gt;AW14,5,IF(AU12=AW14,3,IF(AU12&gt;AW14-4,2,IF(AU12&gt;=AW14/2,1,0)))))))</f>
        <v/>
      </c>
      <c r="AW13" s="24"/>
      <c r="AX13" s="64">
        <f>14-(COUNTBLANK(B13:AW13)-34)</f>
        <v>10</v>
      </c>
      <c r="AY13" s="23">
        <f>COUNTIF(B13:AW13,5)</f>
        <v>5</v>
      </c>
      <c r="AZ13" s="68">
        <f>COUNTIF(B13:AW13,3)</f>
        <v>0</v>
      </c>
      <c r="BA13" s="23">
        <f>AX13-AY13-AZ13</f>
        <v>5</v>
      </c>
      <c r="BB13" s="64">
        <f>SUM(B12:AW12)</f>
        <v>257</v>
      </c>
      <c r="BC13" s="68">
        <f>SUM(B14:AW14)</f>
        <v>243</v>
      </c>
      <c r="BD13" s="23">
        <f>BB13-BC13</f>
        <v>14</v>
      </c>
      <c r="BE13" s="78">
        <f>BB13/BC13</f>
        <v>1.0576131687242798</v>
      </c>
      <c r="BF13" s="51"/>
      <c r="BG13" s="85">
        <f>SUM(B13:AW13)+BF13</f>
        <v>32</v>
      </c>
      <c r="BH13" s="24">
        <f>RANK(BG13,$BG$3:$BG$26,0)</f>
        <v>4</v>
      </c>
    </row>
    <row r="14" spans="1:60" ht="24.95" customHeight="1">
      <c r="A14" s="141"/>
      <c r="B14" s="31"/>
      <c r="C14" s="30"/>
      <c r="D14" s="58">
        <v>44</v>
      </c>
      <c r="E14" s="29"/>
      <c r="F14" s="30"/>
      <c r="G14" s="58">
        <v>24</v>
      </c>
      <c r="H14" s="29"/>
      <c r="I14" s="30"/>
      <c r="J14" s="58">
        <v>45</v>
      </c>
      <c r="K14" s="41"/>
      <c r="L14" s="41"/>
      <c r="M14" s="42"/>
      <c r="N14" s="29"/>
      <c r="O14" s="30"/>
      <c r="P14" s="58">
        <v>22</v>
      </c>
      <c r="Q14" s="29"/>
      <c r="R14" s="30"/>
      <c r="S14" s="58">
        <v>11</v>
      </c>
      <c r="T14" s="29"/>
      <c r="U14" s="30"/>
      <c r="V14" s="58">
        <v>15</v>
      </c>
      <c r="W14" s="30"/>
      <c r="X14" s="112"/>
      <c r="Y14" s="53">
        <v>27</v>
      </c>
      <c r="Z14" s="31"/>
      <c r="AA14" s="30"/>
      <c r="AB14" s="58"/>
      <c r="AC14" s="29"/>
      <c r="AD14" s="30"/>
      <c r="AE14" s="58" t="s">
        <v>101</v>
      </c>
      <c r="AF14" s="29"/>
      <c r="AG14" s="30"/>
      <c r="AH14" s="58">
        <v>38</v>
      </c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>
        <v>17</v>
      </c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5" customHeight="1">
      <c r="A15" s="142" t="str">
        <f>AllDivisions!C10</f>
        <v>Langton Scorpio</v>
      </c>
      <c r="B15" s="59">
        <v>13</v>
      </c>
      <c r="C15" s="16"/>
      <c r="D15" s="57"/>
      <c r="E15" s="56">
        <v>19</v>
      </c>
      <c r="F15" s="16"/>
      <c r="G15" s="57"/>
      <c r="H15" s="56">
        <v>13</v>
      </c>
      <c r="I15" s="16"/>
      <c r="J15" s="57"/>
      <c r="K15" s="56">
        <v>22</v>
      </c>
      <c r="L15" s="16"/>
      <c r="M15" s="57"/>
      <c r="N15" s="37"/>
      <c r="O15" s="37"/>
      <c r="P15" s="37"/>
      <c r="Q15" s="56">
        <v>28</v>
      </c>
      <c r="R15" s="16"/>
      <c r="S15" s="57"/>
      <c r="T15" s="56">
        <v>34</v>
      </c>
      <c r="U15" s="16"/>
      <c r="V15" s="57"/>
      <c r="W15" s="92">
        <v>25</v>
      </c>
      <c r="X15" s="110"/>
      <c r="Y15" s="17"/>
      <c r="Z15" s="59"/>
      <c r="AA15" s="16"/>
      <c r="AB15" s="57"/>
      <c r="AC15" s="56">
        <v>35</v>
      </c>
      <c r="AD15" s="16"/>
      <c r="AE15" s="57"/>
      <c r="AF15" s="56">
        <v>18</v>
      </c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 t="s">
        <v>102</v>
      </c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0</v>
      </c>
      <c r="D16" s="23"/>
      <c r="E16" s="21"/>
      <c r="F16" s="22">
        <f t="shared" ref="F16" si="47">IF(ISBLANK(E15),"",IF(E15="W",5,IF(E15="L",0,IF(E15&gt;G17,5,IF(E15=G17,3,IF(E15&gt;G17-4,2,IF(E15&gt;=G17/2,1,0)))))))</f>
        <v>1</v>
      </c>
      <c r="G16" s="23"/>
      <c r="H16" s="21"/>
      <c r="I16" s="22">
        <f t="shared" ref="I16" si="48">IF(ISBLANK(H15),"",IF(H15="W",5,IF(H15="L",0,IF(H15&gt;J17,5,IF(H15=J17,3,IF(H15&gt;J17-4,2,IF(H15&gt;=J17/2,1,0)))))))</f>
        <v>0</v>
      </c>
      <c r="J16" s="23"/>
      <c r="K16" s="21"/>
      <c r="L16" s="22">
        <f t="shared" ref="L16" si="49">IF(ISBLANK(K15),"",IF(K15="W",5,IF(K15="L",0,IF(K15&gt;M17,5,IF(K15=M17,3,IF(K15&gt;M17-4,2,IF(K15&gt;=M17/2,1,0)))))))</f>
        <v>5</v>
      </c>
      <c r="M16" s="23"/>
      <c r="N16" s="39"/>
      <c r="O16" s="39"/>
      <c r="P16" s="39"/>
      <c r="Q16" s="21"/>
      <c r="R16" s="22">
        <v>5</v>
      </c>
      <c r="S16" s="23"/>
      <c r="T16" s="21"/>
      <c r="U16" s="22">
        <f t="shared" ref="U16" si="50">IF(ISBLANK(T15),"",IF(T15="W",5,IF(T15="L",0,IF(T15&gt;V17,5,IF(T15=V17,3,IF(T15&gt;V17-4,2,IF(T15&gt;=V17/2,1,0)))))))</f>
        <v>5</v>
      </c>
      <c r="V16" s="23"/>
      <c r="W16" s="22"/>
      <c r="X16" s="111">
        <f t="shared" ref="X16" si="51">IF(ISBLANK(W15),"",IF(W15="W",5,IF(W15="L",0,IF(W15&gt;Y17,5,IF(W15=Y17,3,IF(W15&gt;Y17-4,2,IF(W15&gt;=Y17/2,1,0)))))))</f>
        <v>1</v>
      </c>
      <c r="Y16" s="24"/>
      <c r="Z16" s="25"/>
      <c r="AA16" s="22" t="str">
        <f t="shared" ref="AA16" si="52">IF(ISBLANK(Z15),"",IF(Z15="W",5,IF(Z15="L",0,IF(Z15&gt;AB17,5,IF(Z15=AB17,3,IF(Z15&gt;AB17-4,2,IF(Z15&gt;=AB17/2,1,0)))))))</f>
        <v/>
      </c>
      <c r="AB16" s="23"/>
      <c r="AC16" s="21"/>
      <c r="AD16" s="22">
        <f t="shared" ref="AD16" si="53">IF(ISBLANK(AC15),"",IF(AC15="W",5,IF(AC15="L",0,IF(AC15&gt;AE17,5,IF(AC15=AE17,3,IF(AC15&gt;AE17-4,2,IF(AC15&gt;=AE17/2,1,0)))))))</f>
        <v>3</v>
      </c>
      <c r="AE16" s="23"/>
      <c r="AF16" s="21"/>
      <c r="AG16" s="22">
        <f t="shared" ref="AG16" si="54">IF(ISBLANK(AF15),"",IF(AF15="W",5,IF(AF15="L",0,IF(AF15&gt;AH17,5,IF(AF15=AH17,3,IF(AF15&gt;AH17-4,2,IF(AF15&gt;=AH17/2,1,0)))))))</f>
        <v>0</v>
      </c>
      <c r="AH16" s="23"/>
      <c r="AI16" s="21"/>
      <c r="AJ16" s="22" t="str">
        <f t="shared" ref="AJ16" si="55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6">IF(ISBLANK(AR15),"",IF(AR15="W",5,IF(AR15="L",0,IF(AR15&gt;AT17,5,IF(AR15=AT17,3,IF(AR15&gt;AT17-4,2,IF(AR15&gt;=AT17/2,1,0)))))))</f>
        <v/>
      </c>
      <c r="AT16" s="23"/>
      <c r="AU16" s="21"/>
      <c r="AV16" s="111">
        <f t="shared" ref="AV16" si="57">IF(ISBLANK(AU15),"",IF(AU15="W",5,IF(AU15="L",0,IF(AU15&gt;AW17,5,IF(AU15=AW17,3,IF(AU15&gt;AW17-4,2,IF(AU15&gt;=AW17/2,1,0)))))))</f>
        <v>5</v>
      </c>
      <c r="AW16" s="24"/>
      <c r="AX16" s="64">
        <f>14-(COUNTBLANK(B16:AW16)-34)</f>
        <v>10</v>
      </c>
      <c r="AY16" s="23">
        <f>COUNTIF(B16:AW16,5)</f>
        <v>4</v>
      </c>
      <c r="AZ16" s="68">
        <f>COUNTIF(B16:AW16,3)</f>
        <v>1</v>
      </c>
      <c r="BA16" s="23">
        <f>AX16-AY16-AZ16</f>
        <v>5</v>
      </c>
      <c r="BB16" s="64">
        <f>SUM(B15:AW15)</f>
        <v>207</v>
      </c>
      <c r="BC16" s="68">
        <f>SUM(B17:AW17)</f>
        <v>333</v>
      </c>
      <c r="BD16" s="23">
        <f>BB16-BC16</f>
        <v>-126</v>
      </c>
      <c r="BE16" s="78">
        <f>BB16/BC16</f>
        <v>0.6216216216216216</v>
      </c>
      <c r="BF16" s="51"/>
      <c r="BG16" s="85">
        <f>SUM(B16:AW16)+BF16</f>
        <v>25</v>
      </c>
      <c r="BH16" s="24">
        <f>RANK(BG16,$BG$3:$BG$26,0)</f>
        <v>5</v>
      </c>
    </row>
    <row r="17" spans="1:60" ht="24.95" customHeight="1">
      <c r="A17" s="141"/>
      <c r="B17" s="31"/>
      <c r="C17" s="30"/>
      <c r="D17" s="58">
        <v>39</v>
      </c>
      <c r="E17" s="29"/>
      <c r="F17" s="30"/>
      <c r="G17" s="58">
        <v>29</v>
      </c>
      <c r="H17" s="29"/>
      <c r="I17" s="30"/>
      <c r="J17" s="58">
        <v>67</v>
      </c>
      <c r="K17" s="29"/>
      <c r="L17" s="30"/>
      <c r="M17" s="58">
        <v>18</v>
      </c>
      <c r="N17" s="41"/>
      <c r="O17" s="41"/>
      <c r="P17" s="41"/>
      <c r="Q17" s="29"/>
      <c r="R17" s="30"/>
      <c r="S17" s="58">
        <v>23</v>
      </c>
      <c r="T17" s="29"/>
      <c r="U17" s="30"/>
      <c r="V17" s="58">
        <v>31</v>
      </c>
      <c r="W17" s="30"/>
      <c r="X17" s="112"/>
      <c r="Y17" s="53">
        <v>36</v>
      </c>
      <c r="Z17" s="31"/>
      <c r="AA17" s="30"/>
      <c r="AB17" s="58"/>
      <c r="AC17" s="29"/>
      <c r="AD17" s="30"/>
      <c r="AE17" s="58">
        <v>35</v>
      </c>
      <c r="AF17" s="29"/>
      <c r="AG17" s="30"/>
      <c r="AH17" s="58">
        <v>55</v>
      </c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 t="s">
        <v>101</v>
      </c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5" customHeight="1">
      <c r="A18" s="142" t="str">
        <f>AllDivisions!C11</f>
        <v>CFX Ospreys</v>
      </c>
      <c r="B18" s="59">
        <v>12</v>
      </c>
      <c r="C18" s="16"/>
      <c r="D18" s="57"/>
      <c r="E18" s="56">
        <v>23</v>
      </c>
      <c r="F18" s="16"/>
      <c r="G18" s="57"/>
      <c r="H18" s="56">
        <v>19</v>
      </c>
      <c r="I18" s="16"/>
      <c r="J18" s="57"/>
      <c r="K18" s="56">
        <v>11</v>
      </c>
      <c r="L18" s="16"/>
      <c r="M18" s="57"/>
      <c r="N18" s="56">
        <v>23</v>
      </c>
      <c r="O18" s="16"/>
      <c r="P18" s="57"/>
      <c r="Q18" s="37"/>
      <c r="R18" s="37"/>
      <c r="S18" s="38"/>
      <c r="T18" s="56">
        <v>21</v>
      </c>
      <c r="U18" s="16"/>
      <c r="V18" s="57"/>
      <c r="W18" s="11">
        <v>8</v>
      </c>
      <c r="X18" s="127"/>
      <c r="Y18" s="104"/>
      <c r="Z18" s="56">
        <v>7</v>
      </c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126">
        <v>9</v>
      </c>
      <c r="AV18" s="127"/>
      <c r="AW18" s="128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0" ht="24.95" customHeight="1">
      <c r="A19" s="138"/>
      <c r="B19" s="25"/>
      <c r="C19" s="22">
        <v>0</v>
      </c>
      <c r="D19" s="23"/>
      <c r="E19" s="21"/>
      <c r="F19" s="22">
        <v>5</v>
      </c>
      <c r="G19" s="23"/>
      <c r="H19" s="21"/>
      <c r="I19" s="22">
        <v>0</v>
      </c>
      <c r="J19" s="23"/>
      <c r="K19" s="21"/>
      <c r="L19" s="22">
        <v>0</v>
      </c>
      <c r="M19" s="23"/>
      <c r="N19" s="21"/>
      <c r="O19" s="22">
        <v>1</v>
      </c>
      <c r="P19" s="23"/>
      <c r="Q19" s="37"/>
      <c r="R19" s="37"/>
      <c r="S19" s="38"/>
      <c r="T19" s="21"/>
      <c r="U19" s="22">
        <v>1</v>
      </c>
      <c r="V19" s="23"/>
      <c r="X19" s="127">
        <v>0</v>
      </c>
      <c r="Y19" s="104"/>
      <c r="Z19" s="21"/>
      <c r="AA19" s="22">
        <v>0</v>
      </c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T19" s="125"/>
      <c r="AU19" s="126"/>
      <c r="AV19" s="127">
        <v>0</v>
      </c>
      <c r="AW19" s="128"/>
      <c r="AX19" s="64">
        <f>14-(COUNTBLANK(B19:AW19)-34)</f>
        <v>9</v>
      </c>
      <c r="AY19" s="23">
        <f>COUNTIF(B19:AW19,5)</f>
        <v>1</v>
      </c>
      <c r="AZ19" s="68">
        <f>COUNTIF(B19:AW19,3)</f>
        <v>0</v>
      </c>
      <c r="BA19" s="23">
        <f>AX19-AY19-AZ19</f>
        <v>8</v>
      </c>
      <c r="BB19" s="64">
        <f>SUM(B18:AW18)</f>
        <v>133</v>
      </c>
      <c r="BC19" s="68">
        <f>SUM(B20:AW20)</f>
        <v>308</v>
      </c>
      <c r="BD19" s="23">
        <f>BB19-BC19</f>
        <v>-175</v>
      </c>
      <c r="BE19" s="78">
        <f>BB19/BC19</f>
        <v>0.43181818181818182</v>
      </c>
      <c r="BF19" s="51"/>
      <c r="BG19" s="129">
        <v>6</v>
      </c>
      <c r="BH19" s="24">
        <f>RANK(BG19,$BG$3:$BG$26,0)</f>
        <v>8</v>
      </c>
    </row>
    <row r="20" spans="1:60" ht="24.95" customHeight="1">
      <c r="A20" s="141"/>
      <c r="B20" s="31"/>
      <c r="C20" s="30"/>
      <c r="D20" s="58">
        <v>52</v>
      </c>
      <c r="E20" s="29"/>
      <c r="F20" s="30"/>
      <c r="G20" s="58">
        <v>14</v>
      </c>
      <c r="H20" s="29"/>
      <c r="I20" s="30"/>
      <c r="J20" s="58">
        <v>43</v>
      </c>
      <c r="K20" s="29"/>
      <c r="L20" s="30"/>
      <c r="M20" s="58">
        <v>25</v>
      </c>
      <c r="N20" s="29"/>
      <c r="O20" s="30"/>
      <c r="P20" s="58">
        <v>28</v>
      </c>
      <c r="Q20" s="37"/>
      <c r="R20" s="37"/>
      <c r="S20" s="38"/>
      <c r="T20" s="29"/>
      <c r="U20" s="30"/>
      <c r="V20" s="58">
        <v>27</v>
      </c>
      <c r="X20" s="127"/>
      <c r="Y20" s="104">
        <v>27</v>
      </c>
      <c r="Z20" s="29"/>
      <c r="AA20" s="30"/>
      <c r="AB20" s="58">
        <v>48</v>
      </c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126"/>
      <c r="AV20" s="127"/>
      <c r="AW20" s="128">
        <v>44</v>
      </c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0" ht="24.95" customHeight="1">
      <c r="A21" s="142" t="str">
        <f>AllDivisions!C12</f>
        <v>Otford Vipers</v>
      </c>
      <c r="B21" s="59">
        <v>18</v>
      </c>
      <c r="C21" s="16"/>
      <c r="D21" s="57"/>
      <c r="E21" s="56">
        <v>21</v>
      </c>
      <c r="F21" s="16"/>
      <c r="G21" s="57"/>
      <c r="H21" s="56" t="s">
        <v>101</v>
      </c>
      <c r="I21" s="16" t="s">
        <v>103</v>
      </c>
      <c r="J21" s="57"/>
      <c r="K21" s="56">
        <v>15</v>
      </c>
      <c r="L21" s="16"/>
      <c r="M21" s="57"/>
      <c r="N21" s="56">
        <v>31</v>
      </c>
      <c r="O21" s="16"/>
      <c r="P21" s="57"/>
      <c r="Q21" s="56">
        <v>27</v>
      </c>
      <c r="R21" s="16"/>
      <c r="S21" s="57"/>
      <c r="T21" s="90"/>
      <c r="U21" s="90"/>
      <c r="V21" s="91"/>
      <c r="W21" s="92">
        <v>23</v>
      </c>
      <c r="X21" s="110"/>
      <c r="Y21" s="57"/>
      <c r="Z21" s="59">
        <v>21</v>
      </c>
      <c r="AA21" s="16"/>
      <c r="AB21" s="57"/>
      <c r="AC21" s="56"/>
      <c r="AD21" s="16"/>
      <c r="AE21" s="57"/>
      <c r="AF21" s="56"/>
      <c r="AG21" s="16"/>
      <c r="AH21" s="57"/>
      <c r="AI21" s="56">
        <v>17</v>
      </c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8"/>
      <c r="B22" s="25"/>
      <c r="C22" s="22">
        <f t="shared" ref="C22" si="58">IF(ISBLANK(B21),"",IF(B21="W",5,IF(B21="L",0,IF(B21&gt;D23,5,IF(B21=D23,3,IF(B21&gt;D23-4,2,IF(B21&gt;=D23/2,1,0)))))))</f>
        <v>0</v>
      </c>
      <c r="D22" s="23"/>
      <c r="E22" s="21"/>
      <c r="F22" s="22">
        <f t="shared" ref="F22" si="59">IF(ISBLANK(E21),"",IF(E21="W",5,IF(E21="L",0,IF(E21&gt;G23,5,IF(E21=G23,3,IF(E21&gt;G23-4,2,IF(E21&gt;=G23/2,1,0)))))))</f>
        <v>0</v>
      </c>
      <c r="G22" s="23"/>
      <c r="H22" s="21"/>
      <c r="I22" s="22">
        <f t="shared" ref="I22" si="60">IF(ISBLANK(H21),"",IF(H21="W",5,IF(H21="L",0,IF(H21&gt;J23,5,IF(H21=J23,3,IF(H21&gt;J23-4,2,IF(H21&gt;=J23/2,1,0)))))))</f>
        <v>0</v>
      </c>
      <c r="J22" s="23"/>
      <c r="K22" s="21"/>
      <c r="L22" s="22">
        <f t="shared" ref="L22" si="61">IF(ISBLANK(K21),"",IF(K21="W",5,IF(K21="L",0,IF(K21&gt;M23,5,IF(K21=M23,3,IF(K21&gt;M23-4,2,IF(K21&gt;=M23/2,1,0)))))))</f>
        <v>0</v>
      </c>
      <c r="M22" s="23"/>
      <c r="N22" s="21"/>
      <c r="O22" s="22">
        <v>2</v>
      </c>
      <c r="P22" s="23"/>
      <c r="Q22" s="21"/>
      <c r="R22" s="22">
        <f t="shared" ref="R22" si="62">IF(ISBLANK(Q21),"",IF(Q21="W",5,IF(Q21="L",0,IF(Q21&gt;S23,5,IF(Q21=S23,3,IF(Q21&gt;S23-4,2,IF(Q21&gt;=S23/2,1,0)))))))</f>
        <v>5</v>
      </c>
      <c r="S22" s="23"/>
      <c r="T22" s="39"/>
      <c r="U22" s="39"/>
      <c r="V22" s="40"/>
      <c r="W22" s="22"/>
      <c r="X22" s="111">
        <f t="shared" ref="X22" si="63">IF(ISBLANK(W21),"",IF(W21="W",5,IF(W21="L",0,IF(W21&gt;Y23,5,IF(W21=Y23,3,IF(W21&gt;Y23-4,2,IF(W21&gt;=Y23/2,1,0)))))))</f>
        <v>1</v>
      </c>
      <c r="Y22" s="23"/>
      <c r="Z22" s="25"/>
      <c r="AA22" s="22">
        <f t="shared" ref="AA22" si="64">IF(ISBLANK(Z21),"",IF(Z21="W",5,IF(Z21="L",0,IF(Z21&gt;AB23,5,IF(Z21=AB23,3,IF(Z21&gt;AB23-4,2,IF(Z21&gt;=AB23/2,1,0)))))))</f>
        <v>0</v>
      </c>
      <c r="AB22" s="23"/>
      <c r="AC22" s="21"/>
      <c r="AD22" s="22" t="str">
        <f t="shared" ref="AD22" si="65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6">IF(ISBLANK(AF21),"",IF(AF21="W",5,IF(AF21="L",0,IF(AF21&gt;AH23,5,IF(AF21=AH23,3,IF(AF21&gt;AH23-4,2,IF(AF21&gt;=AH23/2,1,0)))))))</f>
        <v/>
      </c>
      <c r="AH22" s="23"/>
      <c r="AI22" s="21"/>
      <c r="AJ22" s="22">
        <f t="shared" ref="AJ22" si="67">IF(ISBLANK(AI21),"",IF(AI21="W",5,IF(AI21="L",0,IF(AI21&gt;AK23,5,IF(AI21=AK23,3,IF(AI21&gt;AK23-4,2,IF(AI21&gt;=AK23/2,1,0)))))))</f>
        <v>0</v>
      </c>
      <c r="AK22" s="23"/>
      <c r="AL22" s="21"/>
      <c r="AM22" s="22"/>
      <c r="AN22" s="23"/>
      <c r="AO22" s="21"/>
      <c r="AP22" s="22" t="str">
        <f t="shared" ref="AP22" si="68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69">IF(ISBLANK(AU21),"",IF(AU21="W",5,IF(AU21="L",0,IF(AU21&gt;AW23,5,IF(AU21=AW23,3,IF(AU21&gt;AW23-4,2,IF(AU21&gt;=AW23/2,1,0)))))))</f>
        <v/>
      </c>
      <c r="AW22" s="24"/>
      <c r="AX22" s="64">
        <f>14-(COUNTBLANK(B22:AW22)-34)</f>
        <v>9</v>
      </c>
      <c r="AY22" s="23">
        <f>COUNTIF(B22:AW22,5)</f>
        <v>1</v>
      </c>
      <c r="AZ22" s="68">
        <f>COUNTIF(B22:AW22,3)</f>
        <v>0</v>
      </c>
      <c r="BA22" s="23">
        <f>AX22-AY22-AZ22</f>
        <v>8</v>
      </c>
      <c r="BB22" s="64">
        <f>SUM(B21:AW21)</f>
        <v>173</v>
      </c>
      <c r="BC22" s="68">
        <f>SUM(B23:AW23)</f>
        <v>307</v>
      </c>
      <c r="BD22" s="23">
        <f>BB22-BC22</f>
        <v>-134</v>
      </c>
      <c r="BE22" s="78">
        <f>BB22/BC22</f>
        <v>0.56351791530944628</v>
      </c>
      <c r="BF22" s="51"/>
      <c r="BG22" s="85">
        <f>SUM(B22:AW22)+BF22</f>
        <v>8</v>
      </c>
      <c r="BH22" s="24">
        <f>RANK(BG22,$BG$3:$BG$26,0)</f>
        <v>7</v>
      </c>
    </row>
    <row r="23" spans="1:60" ht="24.95" customHeight="1">
      <c r="A23" s="141"/>
      <c r="B23" s="31"/>
      <c r="C23" s="30"/>
      <c r="D23" s="58">
        <v>53</v>
      </c>
      <c r="E23" s="29"/>
      <c r="F23" s="30"/>
      <c r="G23" s="58">
        <v>47</v>
      </c>
      <c r="H23" s="29"/>
      <c r="I23" s="30"/>
      <c r="J23" s="58" t="s">
        <v>102</v>
      </c>
      <c r="K23" s="29"/>
      <c r="L23" s="30"/>
      <c r="M23" s="58">
        <v>36</v>
      </c>
      <c r="N23" s="29"/>
      <c r="O23" s="30"/>
      <c r="P23" s="58">
        <v>34</v>
      </c>
      <c r="Q23" s="29"/>
      <c r="R23" s="30"/>
      <c r="S23" s="58">
        <v>21</v>
      </c>
      <c r="T23" s="41"/>
      <c r="U23" s="41"/>
      <c r="V23" s="42"/>
      <c r="W23" s="30"/>
      <c r="X23" s="112"/>
      <c r="Y23" s="58">
        <v>30</v>
      </c>
      <c r="Z23" s="31"/>
      <c r="AA23" s="30"/>
      <c r="AB23" s="58">
        <v>48</v>
      </c>
      <c r="AC23" s="29"/>
      <c r="AD23" s="30"/>
      <c r="AE23" s="58"/>
      <c r="AF23" s="29"/>
      <c r="AG23" s="30"/>
      <c r="AH23" s="58"/>
      <c r="AI23" s="29"/>
      <c r="AJ23" s="30"/>
      <c r="AK23" s="58">
        <v>38</v>
      </c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5" customHeight="1">
      <c r="A24" s="138" t="str">
        <f>AllDivisions!C13</f>
        <v>KCNC Juniors 2</v>
      </c>
      <c r="B24" s="89">
        <v>25</v>
      </c>
      <c r="D24" s="33"/>
      <c r="E24" s="55">
        <v>43</v>
      </c>
      <c r="G24" s="33"/>
      <c r="H24" s="55">
        <v>13</v>
      </c>
      <c r="J24" s="33"/>
      <c r="K24" s="55">
        <v>27</v>
      </c>
      <c r="M24" s="33"/>
      <c r="N24" s="56">
        <v>36</v>
      </c>
      <c r="O24" s="16"/>
      <c r="P24" s="57"/>
      <c r="Q24" s="55">
        <v>27</v>
      </c>
      <c r="S24" s="33"/>
      <c r="T24" s="55">
        <v>30</v>
      </c>
      <c r="V24" s="33"/>
      <c r="W24" s="37"/>
      <c r="X24" s="37"/>
      <c r="Y24" s="43"/>
      <c r="Z24" s="89"/>
      <c r="AB24" s="33"/>
      <c r="AC24" s="55">
        <v>34</v>
      </c>
      <c r="AE24" s="33"/>
      <c r="AF24" s="55"/>
      <c r="AH24" s="33"/>
      <c r="AI24" s="55"/>
      <c r="AK24" s="33"/>
      <c r="AL24" s="55" t="s">
        <v>101</v>
      </c>
      <c r="AM24" s="11" t="s">
        <v>104</v>
      </c>
      <c r="AN24" s="33"/>
      <c r="AO24" s="55">
        <v>44</v>
      </c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113"/>
      <c r="C25" s="111">
        <f t="shared" ref="C25" si="70">IF(ISBLANK(B24),"",IF(B24="W",5,IF(B24="L",0,IF(B24&gt;D26,5,IF(B24=D26,3,IF(B24&gt;D26-4,2,IF(B24&gt;=D26/2,1,0)))))))</f>
        <v>1</v>
      </c>
      <c r="D25" s="114"/>
      <c r="E25" s="115"/>
      <c r="F25" s="111">
        <f t="shared" ref="F25" si="71">IF(ISBLANK(E24),"",IF(E24="W",5,IF(E24="L",0,IF(E24&gt;G26,5,IF(E24=G26,3,IF(E24&gt;G26-4,2,IF(E24&gt;=G26/2,1,0)))))))</f>
        <v>5</v>
      </c>
      <c r="G25" s="114"/>
      <c r="H25" s="115"/>
      <c r="I25" s="111">
        <f t="shared" ref="I25" si="72">IF(ISBLANK(H24),"",IF(H24="W",5,IF(H24="L",0,IF(H24&gt;J26,5,IF(H24=J26,3,IF(H24&gt;J26-4,2,IF(H24&gt;=J26/2,1,0)))))))</f>
        <v>0</v>
      </c>
      <c r="J25" s="114"/>
      <c r="K25" s="115"/>
      <c r="L25" s="111">
        <f t="shared" ref="L25" si="73">IF(ISBLANK(K24),"",IF(K24="W",5,IF(K24="L",0,IF(K24&gt;M26,5,IF(K24=M26,3,IF(K24&gt;M26-4,2,IF(K24&gt;=M26/2,1,0)))))))</f>
        <v>5</v>
      </c>
      <c r="M25" s="114"/>
      <c r="N25" s="21"/>
      <c r="O25" s="22">
        <v>5</v>
      </c>
      <c r="P25" s="23"/>
      <c r="Q25" s="115"/>
      <c r="R25" s="111">
        <f t="shared" ref="R25" si="74">IF(ISBLANK(Q24),"",IF(Q24="W",5,IF(Q24="L",0,IF(Q24&gt;S26,5,IF(Q24=S26,3,IF(Q24&gt;S26-4,2,IF(Q24&gt;=S26/2,1,0)))))))</f>
        <v>5</v>
      </c>
      <c r="S25" s="114"/>
      <c r="T25" s="115"/>
      <c r="U25" s="111">
        <f t="shared" ref="U25" si="75">IF(ISBLANK(T24),"",IF(T24="W",5,IF(T24="L",0,IF(T24&gt;V26,5,IF(T24=V26,3,IF(T24&gt;V26-4,2,IF(T24&gt;=V26/2,1,0)))))))</f>
        <v>5</v>
      </c>
      <c r="V25" s="114"/>
      <c r="W25" s="39"/>
      <c r="X25" s="39"/>
      <c r="Y25" s="44"/>
      <c r="Z25" s="113"/>
      <c r="AA25" s="111" t="str">
        <f t="shared" ref="AA25" si="76">IF(ISBLANK(Z24),"",IF(Z24="W",5,IF(Z24="L",0,IF(Z24&gt;AB26,5,IF(Z24=AB26,3,IF(Z24&gt;AB26-4,2,IF(Z24&gt;=AB26/2,1,0)))))))</f>
        <v/>
      </c>
      <c r="AB25" s="114"/>
      <c r="AC25" s="115"/>
      <c r="AD25" s="111">
        <f t="shared" ref="AD25" si="77">IF(ISBLANK(AC24),"",IF(AC24="W",5,IF(AC24="L",0,IF(AC24&gt;AE26,5,IF(AC24=AE26,3,IF(AC24&gt;AE26-4,2,IF(AC24&gt;=AE26/2,1,0)))))))</f>
        <v>5</v>
      </c>
      <c r="AE25" s="114"/>
      <c r="AF25" s="115"/>
      <c r="AG25" s="111" t="str">
        <f t="shared" ref="AG25" si="78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79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>
        <f t="shared" ref="AP25" si="80">IF(ISBLANK(AO24),"",IF(AO24="W",5,IF(AO24="L",0,IF(AO24&gt;AQ26,5,IF(AO24=AQ26,3,IF(AO24&gt;AQ26-4,2,IF(AO24&gt;=AQ26/2,1,0)))))))</f>
        <v>5</v>
      </c>
      <c r="AQ25" s="114"/>
      <c r="AR25" s="115"/>
      <c r="AS25" s="111" t="str">
        <f t="shared" ref="AS25" si="81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9</v>
      </c>
      <c r="AY25" s="23">
        <f>COUNTIF(B25:AW25,5)</f>
        <v>7</v>
      </c>
      <c r="AZ25" s="68">
        <f>COUNTIF(B25:AW25,3)</f>
        <v>0</v>
      </c>
      <c r="BA25" s="23">
        <f>AX25-AY25-AZ25</f>
        <v>2</v>
      </c>
      <c r="BB25" s="64">
        <f>SUM(B24:AW24)</f>
        <v>279</v>
      </c>
      <c r="BC25" s="68">
        <f>SUM(B26:AW26)</f>
        <v>231</v>
      </c>
      <c r="BD25" s="23">
        <f>BB25-BC25</f>
        <v>48</v>
      </c>
      <c r="BE25" s="78">
        <f>BB25/BC25</f>
        <v>1.2077922077922079</v>
      </c>
      <c r="BF25" s="51"/>
      <c r="BG25" s="85">
        <f>SUM(B25:AW25)+BF25</f>
        <v>36</v>
      </c>
      <c r="BH25" s="24">
        <f>RANK(BG25,$BG$3:$BG$26,0)</f>
        <v>3</v>
      </c>
    </row>
    <row r="26" spans="1:60" ht="24.95" customHeight="1" thickBot="1">
      <c r="A26" s="139"/>
      <c r="B26" s="45"/>
      <c r="C26" s="46"/>
      <c r="D26" s="60">
        <v>40</v>
      </c>
      <c r="E26" s="47"/>
      <c r="F26" s="46"/>
      <c r="G26" s="60">
        <v>35</v>
      </c>
      <c r="H26" s="47"/>
      <c r="I26" s="46"/>
      <c r="J26" s="60">
        <v>39</v>
      </c>
      <c r="K26" s="47"/>
      <c r="L26" s="46"/>
      <c r="M26" s="60">
        <v>24</v>
      </c>
      <c r="N26" s="29"/>
      <c r="O26" s="30"/>
      <c r="P26" s="58">
        <v>25</v>
      </c>
      <c r="Q26" s="47"/>
      <c r="R26" s="46"/>
      <c r="S26" s="60">
        <v>8</v>
      </c>
      <c r="T26" s="47"/>
      <c r="U26" s="46"/>
      <c r="V26" s="60">
        <v>23</v>
      </c>
      <c r="W26" s="48"/>
      <c r="X26" s="48"/>
      <c r="Y26" s="49"/>
      <c r="Z26" s="45"/>
      <c r="AA26" s="46"/>
      <c r="AB26" s="60"/>
      <c r="AC26" s="47"/>
      <c r="AD26" s="46"/>
      <c r="AE26" s="60">
        <v>28</v>
      </c>
      <c r="AF26" s="47"/>
      <c r="AG26" s="46"/>
      <c r="AH26" s="60"/>
      <c r="AI26" s="47"/>
      <c r="AJ26" s="46"/>
      <c r="AK26" s="60"/>
      <c r="AL26" s="47"/>
      <c r="AM26" s="46"/>
      <c r="AN26" s="60" t="s">
        <v>102</v>
      </c>
      <c r="AO26" s="47"/>
      <c r="AP26" s="46"/>
      <c r="AQ26" s="60">
        <v>9</v>
      </c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56</v>
      </c>
      <c r="AY28" s="76">
        <f>SUM(AY3:AY26)</f>
        <v>37</v>
      </c>
      <c r="AZ28" s="76"/>
      <c r="BA28" s="76">
        <f>SUM(BA3:BA26)</f>
        <v>36</v>
      </c>
      <c r="BB28" s="76">
        <f>SUM(BB3:BB26)</f>
        <v>2003</v>
      </c>
      <c r="BC28" s="76">
        <f>SUM(BC3:BC26)</f>
        <v>2003</v>
      </c>
    </row>
    <row r="29" spans="1:60">
      <c r="AX29" s="76"/>
      <c r="AY29" s="76"/>
      <c r="AZ29" s="76"/>
      <c r="BA29" s="76"/>
      <c r="BB29" s="76"/>
      <c r="BC29" s="76"/>
    </row>
    <row r="30" spans="1:60">
      <c r="AV30" s="136" t="s">
        <v>97</v>
      </c>
      <c r="AX30" s="76"/>
      <c r="AY30" s="76"/>
      <c r="AZ30" s="76"/>
      <c r="BA30" s="76"/>
      <c r="BB30" s="76"/>
      <c r="BC30" s="76"/>
    </row>
    <row r="31" spans="1:60">
      <c r="AX31" s="11" t="s">
        <v>96</v>
      </c>
    </row>
    <row r="32" spans="1:60">
      <c r="AX32" s="11">
        <v>6</v>
      </c>
      <c r="AY32" s="107" t="s">
        <v>74</v>
      </c>
    </row>
    <row r="33" spans="48:58">
      <c r="AX33" s="11">
        <f>AX32*2-2</f>
        <v>10</v>
      </c>
      <c r="AY33" s="107" t="s">
        <v>75</v>
      </c>
    </row>
    <row r="34" spans="48:58">
      <c r="AX34" s="11">
        <f>AX32*2*3</f>
        <v>36</v>
      </c>
      <c r="AY34" s="109" t="s">
        <v>76</v>
      </c>
    </row>
    <row r="35" spans="48:58">
      <c r="AX35" s="11">
        <f>AX34-AX33</f>
        <v>26</v>
      </c>
      <c r="AY35" s="109" t="s">
        <v>77</v>
      </c>
    </row>
    <row r="37" spans="48:58">
      <c r="AV37"/>
      <c r="AY37" s="131" t="s">
        <v>92</v>
      </c>
      <c r="BF37"/>
    </row>
    <row r="38" spans="48:58">
      <c r="AV38"/>
      <c r="AX38" s="11" t="s">
        <v>93</v>
      </c>
      <c r="AY38" s="11">
        <v>8</v>
      </c>
      <c r="AZ38" s="107" t="s">
        <v>74</v>
      </c>
      <c r="BF38"/>
    </row>
    <row r="39" spans="48:58">
      <c r="AV39"/>
      <c r="AY39" s="11">
        <f>AY38*2-2</f>
        <v>14</v>
      </c>
      <c r="AZ39" s="107" t="s">
        <v>75</v>
      </c>
      <c r="BF39"/>
    </row>
    <row r="40" spans="48:58">
      <c r="AV40"/>
      <c r="AY40" s="11">
        <f>AY38*2*3</f>
        <v>48</v>
      </c>
      <c r="AZ40" s="109" t="s">
        <v>76</v>
      </c>
      <c r="BF40"/>
    </row>
    <row r="41" spans="48:58">
      <c r="AV41"/>
      <c r="AY41" s="132">
        <f>AY40-AY39</f>
        <v>34</v>
      </c>
      <c r="AZ41" s="109" t="s">
        <v>77</v>
      </c>
      <c r="BF41"/>
    </row>
    <row r="42" spans="48:58">
      <c r="AV42"/>
      <c r="AY42" s="132"/>
      <c r="AZ42" s="109"/>
      <c r="BF42"/>
    </row>
    <row r="43" spans="48:58">
      <c r="AV43"/>
      <c r="AW43" s="11" t="s">
        <v>94</v>
      </c>
      <c r="AY43" s="133" t="str">
        <f>"=" &amp; AY39 &amp; "-COUNTBLANK(B4: &lt;calced by inserts&gt;) -" &amp; AY41 &amp; ")"</f>
        <v>=14-COUNTBLANK(B4: &lt;calced by inserts&gt;) -34)</v>
      </c>
      <c r="AZ43" s="134"/>
      <c r="BA43" s="135"/>
      <c r="BB43" s="135"/>
      <c r="BC43" s="135"/>
      <c r="BD43" s="135"/>
      <c r="BE43" s="135"/>
      <c r="BF43"/>
    </row>
    <row r="44" spans="48:58" ht="18.75">
      <c r="AV44"/>
      <c r="AW44" s="130" t="s">
        <v>95</v>
      </c>
      <c r="AX44"/>
      <c r="AY44"/>
      <c r="AZ44"/>
      <c r="BA44"/>
      <c r="BB44"/>
      <c r="BC44"/>
      <c r="BD44"/>
      <c r="BE44"/>
      <c r="BF44"/>
    </row>
    <row r="45" spans="48:58">
      <c r="AV45"/>
      <c r="AW45" s="130"/>
      <c r="AX45"/>
      <c r="AY45"/>
      <c r="AZ45"/>
      <c r="BA45"/>
      <c r="BB45"/>
      <c r="BC45"/>
      <c r="BD45"/>
      <c r="BE45"/>
      <c r="BF45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67D4-1AEC-764F-B877-23BA1317F66E}">
  <sheetPr codeName="Sheet3">
    <pageSetUpPr fitToPage="1"/>
  </sheetPr>
  <dimension ref="A1:BB25"/>
  <sheetViews>
    <sheetView zoomScale="75" zoomScaleNormal="75" workbookViewId="0">
      <pane xSplit="1" ySplit="2" topLeftCell="I5" activePane="bottomRight" state="frozen"/>
      <selection pane="topRight" activeCell="B1" sqref="B1"/>
      <selection pane="bottomLeft" activeCell="A3" sqref="A3"/>
      <selection pane="bottomRight" activeCell="AM8" sqref="AM8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10</v>
      </c>
      <c r="B2" s="5"/>
      <c r="C2" s="6" t="str">
        <f>A3</f>
        <v>Langton Libra</v>
      </c>
      <c r="D2" s="7"/>
      <c r="E2" s="8"/>
      <c r="F2" s="6" t="str">
        <f>A6</f>
        <v>Langton Aries</v>
      </c>
      <c r="G2" s="7"/>
      <c r="H2" s="8"/>
      <c r="I2" s="6" t="str">
        <f>A9</f>
        <v>Wealden Tigers</v>
      </c>
      <c r="J2" s="7"/>
      <c r="K2" s="8"/>
      <c r="L2" s="6" t="str">
        <f>A12</f>
        <v>CFX Ravens</v>
      </c>
      <c r="M2" s="7"/>
      <c r="N2" s="8"/>
      <c r="O2" s="6" t="str">
        <f>A15</f>
        <v>Otford Rattlesnakes</v>
      </c>
      <c r="P2" s="7"/>
      <c r="Q2" s="8"/>
      <c r="R2" s="6" t="str">
        <f>A18</f>
        <v>Langton Virgo</v>
      </c>
      <c r="S2" s="7"/>
      <c r="T2" s="10"/>
      <c r="U2" s="6" t="str">
        <f>A21</f>
        <v>CFX Harriers</v>
      </c>
      <c r="V2" s="9"/>
      <c r="W2" s="5"/>
      <c r="X2" s="6" t="str">
        <f>A3</f>
        <v>Langton Libra</v>
      </c>
      <c r="Y2" s="7"/>
      <c r="Z2" s="8"/>
      <c r="AA2" s="6" t="str">
        <f>A6</f>
        <v>Langton Aries</v>
      </c>
      <c r="AB2" s="7"/>
      <c r="AC2" s="8"/>
      <c r="AD2" s="6" t="str">
        <f>A9</f>
        <v>Wealden Tigers</v>
      </c>
      <c r="AE2" s="7"/>
      <c r="AF2" s="8"/>
      <c r="AG2" s="6" t="str">
        <f>A12</f>
        <v>CFX Ravens</v>
      </c>
      <c r="AH2" s="7"/>
      <c r="AI2" s="8"/>
      <c r="AJ2" s="6" t="str">
        <f>A15</f>
        <v>Otford Rattlesnakes</v>
      </c>
      <c r="AK2" s="7"/>
      <c r="AL2" s="8"/>
      <c r="AM2" s="6" t="str">
        <f>A18</f>
        <v>Langton Virgo</v>
      </c>
      <c r="AN2" s="7"/>
      <c r="AO2" s="8"/>
      <c r="AP2" s="6" t="str">
        <f>A21</f>
        <v>CFX Harriers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AllDivisions!C19</f>
        <v>Langton Libra</v>
      </c>
      <c r="B3" s="12"/>
      <c r="C3" s="13"/>
      <c r="D3" s="14"/>
      <c r="E3" s="52">
        <v>17</v>
      </c>
      <c r="F3" s="15"/>
      <c r="G3" s="15"/>
      <c r="H3" s="56">
        <v>20</v>
      </c>
      <c r="I3" s="16"/>
      <c r="J3" s="57"/>
      <c r="K3" s="56">
        <v>30</v>
      </c>
      <c r="L3" s="16"/>
      <c r="M3" s="57"/>
      <c r="N3" s="56">
        <v>34</v>
      </c>
      <c r="O3" s="16"/>
      <c r="P3" s="57"/>
      <c r="Q3" s="56">
        <v>32</v>
      </c>
      <c r="R3" s="16"/>
      <c r="S3" s="57"/>
      <c r="T3" s="92">
        <v>52</v>
      </c>
      <c r="U3" s="16"/>
      <c r="V3" s="17"/>
      <c r="W3" s="71"/>
      <c r="X3" s="34"/>
      <c r="Y3" s="35"/>
      <c r="Z3" s="55"/>
      <c r="AC3" s="55">
        <v>21</v>
      </c>
      <c r="AE3" s="33"/>
      <c r="AF3" s="55">
        <v>32</v>
      </c>
      <c r="AH3" s="33"/>
      <c r="AI3" s="55">
        <v>33</v>
      </c>
      <c r="AK3" s="33"/>
      <c r="AL3" s="55">
        <v>18</v>
      </c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>
        <f t="shared" ref="AD4" si="7">IF(ISBLANK(AC3),"",IF(AC3="W",5,IF(AC3="L",0,IF(AC3&gt;AE5,5,IF(AC3=AE5,3,IF(AC3&gt;AE5-4,2,IF(AC3&gt;=AE5/2,1,0)))))))</f>
        <v>2</v>
      </c>
      <c r="AE4" s="23"/>
      <c r="AF4" s="21"/>
      <c r="AG4" s="22">
        <f t="shared" ref="AG4" si="8">IF(ISBLANK(AF3),"",IF(AF3="W",5,IF(AF3="L",0,IF(AF3&gt;AH5,5,IF(AF3=AH5,3,IF(AF3&gt;AH5-4,2,IF(AF3&gt;=AH5/2,1,0)))))))</f>
        <v>5</v>
      </c>
      <c r="AH4" s="23"/>
      <c r="AI4" s="21"/>
      <c r="AJ4" s="22">
        <f t="shared" ref="AJ4" si="9">IF(ISBLANK(AI3),"",IF(AI3="W",5,IF(AI3="L",0,IF(AI3&gt;AK5,5,IF(AI3=AK5,3,IF(AI3&gt;AK5-4,2,IF(AI3&gt;=AK5/2,1,0)))))))</f>
        <v>5</v>
      </c>
      <c r="AK4" s="23"/>
      <c r="AL4" s="21"/>
      <c r="AM4" s="22">
        <f t="shared" ref="AM4" si="10">IF(ISBLANK(AL3),"",IF(AL3="W",5,IF(AL3="L",0,IF(AL3&gt;AN5,5,IF(AL3=AN5,3,IF(AL3&gt;AN5-4,2,IF(AL3&gt;=AN5/2,1,0)))))))</f>
        <v>5</v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10</v>
      </c>
      <c r="AS4" s="23">
        <f>COUNTIF(B4:AQ4,5)</f>
        <v>7</v>
      </c>
      <c r="AT4" s="68">
        <f>COUNTIF(B4:AQ4,3)</f>
        <v>0</v>
      </c>
      <c r="AU4" s="23">
        <f>AR4-AS4-AT4</f>
        <v>3</v>
      </c>
      <c r="AV4" s="64">
        <f>SUM(B3:AQ3)</f>
        <v>289</v>
      </c>
      <c r="AW4" s="68">
        <f>SUM(B5:AQ5)</f>
        <v>180</v>
      </c>
      <c r="AX4" s="23">
        <f>AV4-AW4</f>
        <v>109</v>
      </c>
      <c r="AY4" s="78">
        <f>AV4/AW4</f>
        <v>1.6055555555555556</v>
      </c>
      <c r="AZ4" s="51"/>
      <c r="BA4" s="85">
        <f>SUM(B4:AQ4)+AZ4</f>
        <v>39</v>
      </c>
      <c r="BB4" s="24">
        <f>RANK(BA4,$BA$3:$BA$23,0)</f>
        <v>3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32</v>
      </c>
      <c r="H5" s="29"/>
      <c r="I5" s="30"/>
      <c r="J5" s="58">
        <v>27</v>
      </c>
      <c r="K5" s="29"/>
      <c r="L5" s="30"/>
      <c r="M5" s="58">
        <v>20</v>
      </c>
      <c r="N5" s="29"/>
      <c r="O5" s="30"/>
      <c r="P5" s="58">
        <v>11</v>
      </c>
      <c r="Q5" s="29"/>
      <c r="R5" s="30"/>
      <c r="S5" s="58">
        <v>16</v>
      </c>
      <c r="T5" s="30"/>
      <c r="U5" s="30"/>
      <c r="V5" s="53">
        <v>3</v>
      </c>
      <c r="W5" s="26"/>
      <c r="X5" s="27"/>
      <c r="Y5" s="28"/>
      <c r="Z5" s="29"/>
      <c r="AA5" s="30"/>
      <c r="AB5" s="54"/>
      <c r="AC5" s="29"/>
      <c r="AD5" s="30"/>
      <c r="AE5" s="58">
        <v>22</v>
      </c>
      <c r="AF5" s="29"/>
      <c r="AG5" s="30"/>
      <c r="AH5" s="58">
        <v>19</v>
      </c>
      <c r="AI5" s="29"/>
      <c r="AJ5" s="30"/>
      <c r="AK5" s="58">
        <v>15</v>
      </c>
      <c r="AL5" s="29"/>
      <c r="AM5" s="30"/>
      <c r="AN5" s="58">
        <v>15</v>
      </c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AllDivisions!C20</f>
        <v>Langton Aries</v>
      </c>
      <c r="B6" s="59">
        <v>32</v>
      </c>
      <c r="C6" s="16"/>
      <c r="D6" s="57"/>
      <c r="E6" s="34"/>
      <c r="F6" s="34"/>
      <c r="G6" s="35"/>
      <c r="H6" s="55">
        <v>39</v>
      </c>
      <c r="K6" s="56">
        <v>54</v>
      </c>
      <c r="L6" s="16"/>
      <c r="M6" s="57"/>
      <c r="N6" s="56">
        <v>47</v>
      </c>
      <c r="O6" s="16"/>
      <c r="P6" s="57"/>
      <c r="Q6" s="56">
        <v>46</v>
      </c>
      <c r="R6" s="16"/>
      <c r="S6" s="57"/>
      <c r="T6" s="92">
        <v>60</v>
      </c>
      <c r="U6" s="16"/>
      <c r="V6" s="17"/>
      <c r="W6" s="59"/>
      <c r="X6" s="16"/>
      <c r="Y6" s="57"/>
      <c r="Z6" s="34"/>
      <c r="AA6" s="34"/>
      <c r="AB6" s="35"/>
      <c r="AC6" s="55"/>
      <c r="AF6" s="56">
        <v>45</v>
      </c>
      <c r="AG6" s="16"/>
      <c r="AH6" s="57"/>
      <c r="AI6" s="56"/>
      <c r="AJ6" s="16"/>
      <c r="AK6" s="57"/>
      <c r="AL6" s="56">
        <v>34</v>
      </c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5</v>
      </c>
      <c r="S7" s="23"/>
      <c r="T7" s="22"/>
      <c r="U7" s="22">
        <f t="shared" ref="U7" si="17">IF(ISBLANK(T6),"",IF(T6="W",5,IF(T6="L",0,IF(T6&gt;V8,5,IF(T6=V8,3,IF(T6&gt;V8-4,2,IF(T6&gt;=V8/2,1,0)))))))</f>
        <v>5</v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>
        <f t="shared" ref="AG7" si="20">IF(ISBLANK(AF6),"",IF(AF6="W",5,IF(AF6="L",0,IF(AF6&gt;AH8,5,IF(AF6=AH8,3,IF(AF6&gt;AH8-4,2,IF(AF6&gt;=AH8/2,1,0)))))))</f>
        <v>5</v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>
        <f t="shared" ref="AM7" si="22">IF(ISBLANK(AL6),"",IF(AL6="W",5,IF(AL6="L",0,IF(AL6&gt;AN8,5,IF(AL6=AN8,3,IF(AL6&gt;AN8-4,2,IF(AL6&gt;=AN8/2,1,0)))))))</f>
        <v>5</v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8</v>
      </c>
      <c r="AS7" s="23">
        <f>COUNTIF(B7:AQ7,5)</f>
        <v>8</v>
      </c>
      <c r="AT7" s="68">
        <f>COUNTIF(B7:AQ7,3)</f>
        <v>0</v>
      </c>
      <c r="AU7" s="23">
        <f>AR7-AS7-AT7</f>
        <v>0</v>
      </c>
      <c r="AV7" s="64">
        <f>SUM(B6:AQ6)</f>
        <v>357</v>
      </c>
      <c r="AW7" s="68">
        <f>SUM(B8:AQ8)</f>
        <v>82</v>
      </c>
      <c r="AX7" s="23">
        <f>AV7-AW7</f>
        <v>275</v>
      </c>
      <c r="AY7" s="78">
        <f>AV7/AW7</f>
        <v>4.3536585365853657</v>
      </c>
      <c r="AZ7" s="51"/>
      <c r="BA7" s="85">
        <f>SUM(B7:AQ7)+AZ7</f>
        <v>40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>
        <v>17</v>
      </c>
      <c r="E8" s="27"/>
      <c r="F8" s="27"/>
      <c r="G8" s="28"/>
      <c r="H8" s="29"/>
      <c r="I8" s="30"/>
      <c r="J8" s="54">
        <v>17</v>
      </c>
      <c r="K8" s="29"/>
      <c r="L8" s="30"/>
      <c r="M8" s="58">
        <v>8</v>
      </c>
      <c r="N8" s="29"/>
      <c r="O8" s="30"/>
      <c r="P8" s="58">
        <v>5</v>
      </c>
      <c r="Q8" s="29"/>
      <c r="R8" s="30"/>
      <c r="S8" s="58">
        <v>14</v>
      </c>
      <c r="T8" s="30"/>
      <c r="U8" s="30"/>
      <c r="V8" s="53">
        <v>2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>
        <v>12</v>
      </c>
      <c r="AI8" s="29"/>
      <c r="AJ8" s="30"/>
      <c r="AK8" s="58"/>
      <c r="AL8" s="29"/>
      <c r="AM8" s="30"/>
      <c r="AN8" s="58">
        <v>7</v>
      </c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AllDivisions!C21</f>
        <v>Wealden Tigers</v>
      </c>
      <c r="B9" s="59">
        <v>27</v>
      </c>
      <c r="C9" s="16"/>
      <c r="D9" s="57"/>
      <c r="E9" s="56">
        <v>17</v>
      </c>
      <c r="F9" s="16"/>
      <c r="G9" s="57"/>
      <c r="H9" s="37"/>
      <c r="I9" s="37"/>
      <c r="J9" s="38"/>
      <c r="K9" s="56">
        <v>45</v>
      </c>
      <c r="L9" s="16"/>
      <c r="M9" s="57"/>
      <c r="N9" s="56">
        <v>41</v>
      </c>
      <c r="O9" s="16"/>
      <c r="P9" s="57"/>
      <c r="Q9" s="56">
        <v>32</v>
      </c>
      <c r="R9" s="16"/>
      <c r="S9" s="57"/>
      <c r="T9" s="92">
        <v>55</v>
      </c>
      <c r="U9" s="16"/>
      <c r="V9" s="17"/>
      <c r="W9" s="59">
        <v>22</v>
      </c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>
        <v>21</v>
      </c>
      <c r="AJ9" s="16"/>
      <c r="AK9" s="57"/>
      <c r="AL9" s="56"/>
      <c r="AM9" s="16"/>
      <c r="AN9" s="57"/>
      <c r="AO9" s="56">
        <v>38</v>
      </c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>
        <f t="shared" ref="F10" si="25">IF(ISBLANK(E9),"",IF(E9="W",5,IF(E9="L",0,IF(E9&gt;G11,5,IF(E9=G11,3,IF(E9&gt;G11-4,2,IF(E9&gt;=G11/2,1,0)))))))</f>
        <v>0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5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>
        <f t="shared" ref="R10" si="28">IF(ISBLANK(Q9),"",IF(Q9="W",5,IF(Q9="L",0,IF(Q9&gt;S11,5,IF(Q9=S11,3,IF(Q9&gt;S11-4,2,IF(Q9&gt;=S11/2,1,0)))))))</f>
        <v>5</v>
      </c>
      <c r="S10" s="23"/>
      <c r="T10" s="22"/>
      <c r="U10" s="22">
        <f t="shared" ref="U10" si="29">IF(ISBLANK(T9),"",IF(T9="W",5,IF(T9="L",0,IF(T9&gt;V11,5,IF(T9=V11,3,IF(T9&gt;V11-4,2,IF(T9&gt;=V11/2,1,0)))))))</f>
        <v>5</v>
      </c>
      <c r="V10" s="24"/>
      <c r="W10" s="25"/>
      <c r="X10" s="22">
        <f t="shared" ref="X10" si="30">IF(ISBLANK(W9),"",IF(W9="W",5,IF(W9="L",0,IF(W9&gt;Y11,5,IF(W9=Y11,3,IF(W9&gt;Y11-4,2,IF(W9&gt;=Y11/2,1,0)))))))</f>
        <v>5</v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>
        <f t="shared" ref="AJ10" si="33">IF(ISBLANK(AI9),"",IF(AI9="W",5,IF(AI9="L",0,IF(AI9&gt;AK11,5,IF(AI9=AK11,3,IF(AI9&gt;AK11-4,2,IF(AI9&gt;=AK11/2,1,0)))))))</f>
        <v>5</v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>
        <f t="shared" ref="AP10" si="35">IF(ISBLANK(AO9),"",IF(AO9="W",5,IF(AO9="L",0,IF(AO9&gt;AQ11,5,IF(AO9=AQ11,3,IF(AO9&gt;AQ11-4,2,IF(AO9&gt;=AQ11/2,1,0)))))))</f>
        <v>5</v>
      </c>
      <c r="AQ10" s="24"/>
      <c r="AR10" s="64">
        <f>12-(COUNTBLANK(B10:AQ10)-30)</f>
        <v>9</v>
      </c>
      <c r="AS10" s="23">
        <f>COUNTIF(B10:AQ10,5)</f>
        <v>8</v>
      </c>
      <c r="AT10" s="68">
        <f>COUNTIF(B10:AQ10,3)</f>
        <v>0</v>
      </c>
      <c r="AU10" s="23">
        <f>AR10-AS10-AT10</f>
        <v>1</v>
      </c>
      <c r="AV10" s="64">
        <f>SUM(B9:AQ9)</f>
        <v>298</v>
      </c>
      <c r="AW10" s="68">
        <f>SUM(B11:AQ11)</f>
        <v>144</v>
      </c>
      <c r="AX10" s="23">
        <f>AV10-AW10</f>
        <v>154</v>
      </c>
      <c r="AY10" s="78">
        <f>AV10/AW10</f>
        <v>2.0694444444444446</v>
      </c>
      <c r="AZ10" s="51"/>
      <c r="BA10" s="85">
        <f>SUM(B10:AQ10)+AZ10</f>
        <v>40</v>
      </c>
      <c r="BB10" s="24">
        <f>RANK(BA10,$BA$3:$BA$23,0)</f>
        <v>1</v>
      </c>
    </row>
    <row r="11" spans="1:54" ht="24.95" customHeight="1" thickBot="1">
      <c r="A11" s="141"/>
      <c r="B11" s="31"/>
      <c r="C11" s="30"/>
      <c r="D11" s="58">
        <v>20</v>
      </c>
      <c r="E11" s="29"/>
      <c r="F11" s="30"/>
      <c r="G11" s="58">
        <v>39</v>
      </c>
      <c r="H11" s="41"/>
      <c r="I11" s="41"/>
      <c r="J11" s="42"/>
      <c r="K11" s="29"/>
      <c r="L11" s="30"/>
      <c r="M11" s="58">
        <v>14</v>
      </c>
      <c r="N11" s="29"/>
      <c r="O11" s="30"/>
      <c r="P11" s="58">
        <v>6</v>
      </c>
      <c r="Q11" s="29"/>
      <c r="R11" s="30"/>
      <c r="S11" s="58">
        <v>18</v>
      </c>
      <c r="T11" s="30"/>
      <c r="U11" s="30"/>
      <c r="V11" s="53">
        <v>7</v>
      </c>
      <c r="W11" s="31"/>
      <c r="X11" s="30"/>
      <c r="Y11" s="58">
        <v>21</v>
      </c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>
        <v>10</v>
      </c>
      <c r="AL11" s="29"/>
      <c r="AM11" s="30"/>
      <c r="AN11" s="58"/>
      <c r="AO11" s="29"/>
      <c r="AP11" s="30"/>
      <c r="AQ11" s="53">
        <v>9</v>
      </c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AllDivisions!C22</f>
        <v>CFX Ravens</v>
      </c>
      <c r="B12" s="59">
        <v>20</v>
      </c>
      <c r="C12" s="16"/>
      <c r="D12" s="57"/>
      <c r="E12" s="56">
        <v>8</v>
      </c>
      <c r="F12" s="16"/>
      <c r="G12" s="57"/>
      <c r="H12" s="56">
        <v>14</v>
      </c>
      <c r="I12" s="16"/>
      <c r="J12" s="57"/>
      <c r="K12" s="37"/>
      <c r="L12" s="37"/>
      <c r="M12" s="38"/>
      <c r="N12" s="56">
        <v>25</v>
      </c>
      <c r="O12" s="16"/>
      <c r="P12" s="57"/>
      <c r="Q12" s="56">
        <v>29</v>
      </c>
      <c r="R12" s="16"/>
      <c r="S12" s="57"/>
      <c r="T12" s="92">
        <v>23</v>
      </c>
      <c r="U12" s="16"/>
      <c r="V12" s="17"/>
      <c r="W12" s="59">
        <v>19</v>
      </c>
      <c r="X12" s="16"/>
      <c r="Y12" s="57"/>
      <c r="Z12" s="56">
        <v>12</v>
      </c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>
        <v>33</v>
      </c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1</v>
      </c>
      <c r="D13" s="23"/>
      <c r="E13" s="21"/>
      <c r="F13" s="22">
        <f t="shared" ref="F13" si="37">IF(ISBLANK(E12),"",IF(E12="W",5,IF(E12="L",0,IF(E12&gt;G14,5,IF(E12=G14,3,IF(E12&gt;G14-4,2,IF(E12&gt;=G14/2,1,0)))))))</f>
        <v>0</v>
      </c>
      <c r="G13" s="23"/>
      <c r="H13" s="21"/>
      <c r="I13" s="22">
        <f t="shared" ref="I13" si="38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>
        <f t="shared" ref="O13" si="39">IF(ISBLANK(N12),"",IF(N12="W",5,IF(N12="L",0,IF(N12&gt;P14,5,IF(N12=P14,3,IF(N12&gt;P14-4,2,IF(N12&gt;=P14/2,1,0)))))))</f>
        <v>5</v>
      </c>
      <c r="P13" s="23"/>
      <c r="Q13" s="21"/>
      <c r="R13" s="22">
        <f t="shared" ref="R13" si="40">IF(ISBLANK(Q12),"",IF(Q12="W",5,IF(Q12="L",0,IF(Q12&gt;S14,5,IF(Q12=S14,3,IF(Q12&gt;S14-4,2,IF(Q12&gt;=S14/2,1,0)))))))</f>
        <v>2</v>
      </c>
      <c r="S13" s="23"/>
      <c r="T13" s="22"/>
      <c r="U13" s="22">
        <f t="shared" ref="U13" si="41">IF(ISBLANK(T12),"",IF(T12="W",5,IF(T12="L",0,IF(T12&gt;V14,5,IF(T12=V14,3,IF(T12&gt;V14-4,2,IF(T12&gt;=V14/2,1,0)))))))</f>
        <v>5</v>
      </c>
      <c r="V13" s="24"/>
      <c r="W13" s="25"/>
      <c r="X13" s="22">
        <f t="shared" ref="X13" si="42">IF(ISBLANK(W12),"",IF(W12="W",5,IF(W12="L",0,IF(W12&gt;Y14,5,IF(W12=Y14,3,IF(W12&gt;Y14-4,2,IF(W12&gt;=Y14/2,1,0)))))))</f>
        <v>1</v>
      </c>
      <c r="Y13" s="23"/>
      <c r="Z13" s="21"/>
      <c r="AA13" s="22">
        <f t="shared" ref="AA13" si="43">IF(ISBLANK(Z12),"",IF(Z12="W",5,IF(Z12="L",0,IF(Z12&gt;AB14,5,IF(Z12=AB14,3,IF(Z12&gt;AB14-4,2,IF(Z12&gt;=AB14/2,1,0)))))))</f>
        <v>0</v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>
        <f t="shared" ref="AM13" si="46">IF(ISBLANK(AL12),"",IF(AL12="W",5,IF(AL12="L",0,IF(AL12&gt;AN14,5,IF(AL12=AN14,3,IF(AL12&gt;AN14-4,2,IF(AL12&gt;=AN14/2,1,0)))))))</f>
        <v>5</v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9</v>
      </c>
      <c r="AS13" s="23">
        <f>COUNTIF(B13:AQ13,5)</f>
        <v>3</v>
      </c>
      <c r="AT13" s="68">
        <f>COUNTIF(B13:AQ13,3)</f>
        <v>0</v>
      </c>
      <c r="AU13" s="23">
        <f>AR13-AS13-AT13</f>
        <v>6</v>
      </c>
      <c r="AV13" s="64">
        <f>SUM(B12:AQ12)</f>
        <v>183</v>
      </c>
      <c r="AW13" s="68">
        <f>SUM(B14:AQ14)</f>
        <v>296</v>
      </c>
      <c r="AX13" s="23">
        <f>AV13-AW13</f>
        <v>-113</v>
      </c>
      <c r="AY13" s="78">
        <f>AV13/AW13</f>
        <v>0.6182432432432432</v>
      </c>
      <c r="AZ13" s="51"/>
      <c r="BA13" s="85">
        <f>SUM(B13:AQ13)+AZ13</f>
        <v>19</v>
      </c>
      <c r="BB13" s="24">
        <f>RANK(BA13,$BA$3:$BA$23,0)</f>
        <v>5</v>
      </c>
    </row>
    <row r="14" spans="1:54" ht="24.95" customHeight="1" thickBot="1">
      <c r="A14" s="141"/>
      <c r="B14" s="31"/>
      <c r="C14" s="30"/>
      <c r="D14" s="58">
        <v>30</v>
      </c>
      <c r="E14" s="29"/>
      <c r="F14" s="30"/>
      <c r="G14" s="58">
        <v>54</v>
      </c>
      <c r="H14" s="29"/>
      <c r="I14" s="30"/>
      <c r="J14" s="58">
        <v>45</v>
      </c>
      <c r="K14" s="41"/>
      <c r="L14" s="41"/>
      <c r="M14" s="42"/>
      <c r="N14" s="29"/>
      <c r="O14" s="30"/>
      <c r="P14" s="58">
        <v>13</v>
      </c>
      <c r="Q14" s="29"/>
      <c r="R14" s="30"/>
      <c r="S14" s="58">
        <v>32</v>
      </c>
      <c r="T14" s="30"/>
      <c r="U14" s="30"/>
      <c r="V14" s="53">
        <v>21</v>
      </c>
      <c r="W14" s="31"/>
      <c r="X14" s="30"/>
      <c r="Y14" s="58">
        <v>32</v>
      </c>
      <c r="Z14" s="29"/>
      <c r="AA14" s="30"/>
      <c r="AB14" s="58">
        <v>45</v>
      </c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>
        <v>24</v>
      </c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AllDivisions!C23</f>
        <v>Otford Rattlesnakes</v>
      </c>
      <c r="B15" s="59">
        <v>11</v>
      </c>
      <c r="C15" s="16"/>
      <c r="D15" s="57"/>
      <c r="E15" s="56">
        <v>5</v>
      </c>
      <c r="F15" s="16"/>
      <c r="G15" s="57"/>
      <c r="H15" s="56">
        <v>6</v>
      </c>
      <c r="I15" s="16"/>
      <c r="J15" s="57"/>
      <c r="K15" s="56">
        <v>13</v>
      </c>
      <c r="L15" s="16"/>
      <c r="M15" s="57"/>
      <c r="N15" s="90"/>
      <c r="O15" s="90"/>
      <c r="P15" s="91"/>
      <c r="Q15" s="56">
        <v>18</v>
      </c>
      <c r="R15" s="16"/>
      <c r="S15" s="57"/>
      <c r="T15" s="92">
        <v>11</v>
      </c>
      <c r="U15" s="16"/>
      <c r="V15" s="17"/>
      <c r="W15" s="59">
        <v>15</v>
      </c>
      <c r="X15" s="16"/>
      <c r="Y15" s="57"/>
      <c r="Z15" s="56"/>
      <c r="AA15" s="16"/>
      <c r="AB15" s="57"/>
      <c r="AC15" s="56">
        <v>10</v>
      </c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8">IF(ISBLANK(B15),"",IF(B15="W",5,IF(B15="L",0,IF(B15&gt;D17,5,IF(B15=D17,3,IF(B15&gt;D17-4,2,IF(B15&gt;=D17/2,1,0)))))))</f>
        <v>0</v>
      </c>
      <c r="D16" s="23"/>
      <c r="E16" s="21"/>
      <c r="F16" s="22">
        <f t="shared" ref="F16" si="49">IF(ISBLANK(E15),"",IF(E15="W",5,IF(E15="L",0,IF(E15&gt;G17,5,IF(E15=G17,3,IF(E15&gt;G17-4,2,IF(E15&gt;=G17/2,1,0)))))))</f>
        <v>0</v>
      </c>
      <c r="G16" s="23"/>
      <c r="H16" s="21"/>
      <c r="I16" s="22">
        <f t="shared" ref="I16" si="50">IF(ISBLANK(H15),"",IF(H15="W",5,IF(H15="L",0,IF(H15&gt;J17,5,IF(H15=J17,3,IF(H15&gt;J17-4,2,IF(H15&gt;=J17/2,1,0)))))))</f>
        <v>0</v>
      </c>
      <c r="J16" s="23"/>
      <c r="K16" s="21"/>
      <c r="L16" s="22">
        <f t="shared" ref="L16" si="51">IF(ISBLANK(K15),"",IF(K15="W",5,IF(K15="L",0,IF(K15&gt;M17,5,IF(K15=M17,3,IF(K15&gt;M17-4,2,IF(K15&gt;=M17/2,1,0)))))))</f>
        <v>1</v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1</v>
      </c>
      <c r="S16" s="23"/>
      <c r="T16" s="22"/>
      <c r="U16" s="22">
        <f t="shared" ref="U16" si="53">IF(ISBLANK(T15),"",IF(T15="W",5,IF(T15="L",0,IF(T15&gt;V17,5,IF(T15=V17,3,IF(T15&gt;V17-4,2,IF(T15&gt;=V17/2,1,0)))))))</f>
        <v>1</v>
      </c>
      <c r="V16" s="24"/>
      <c r="W16" s="25"/>
      <c r="X16" s="22">
        <f t="shared" ref="X16" si="54">IF(ISBLANK(W15),"",IF(W15="W",5,IF(W15="L",0,IF(W15&gt;Y17,5,IF(W15=Y17,3,IF(W15&gt;Y17-4,2,IF(W15&gt;=Y17/2,1,0)))))))</f>
        <v>0</v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>
        <f t="shared" ref="AD16" si="56">IF(ISBLANK(AC15),"",IF(AC15="W",5,IF(AC15="L",0,IF(AC15&gt;AE17,5,IF(AC15=AE17,3,IF(AC15&gt;AE17-4,2,IF(AC15&gt;=AE17/2,1,0)))))))</f>
        <v>0</v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8</v>
      </c>
      <c r="AS16" s="23">
        <f>COUNTIF(B16:AQ16,5)</f>
        <v>0</v>
      </c>
      <c r="AT16" s="68">
        <f>COUNTIF(B16:AQ16,3)</f>
        <v>0</v>
      </c>
      <c r="AU16" s="23">
        <f>AR16-AS16-AT16</f>
        <v>8</v>
      </c>
      <c r="AV16" s="64">
        <f>SUM(B15:AQ15)</f>
        <v>89</v>
      </c>
      <c r="AW16" s="68">
        <f>SUM(B17:AQ17)</f>
        <v>254</v>
      </c>
      <c r="AX16" s="23">
        <f>AV16-AW16</f>
        <v>-165</v>
      </c>
      <c r="AY16" s="78">
        <f>AV16/AW16</f>
        <v>0.35039370078740156</v>
      </c>
      <c r="AZ16" s="51"/>
      <c r="BA16" s="85">
        <f>SUM(B16:AQ16)+AZ16</f>
        <v>3</v>
      </c>
      <c r="BB16" s="24">
        <f>RANK(BA16,$BA$3:$BA$23,0)</f>
        <v>7</v>
      </c>
    </row>
    <row r="17" spans="1:54" ht="24.95" customHeight="1" thickBot="1">
      <c r="A17" s="141"/>
      <c r="B17" s="31"/>
      <c r="C17" s="30"/>
      <c r="D17" s="58">
        <v>34</v>
      </c>
      <c r="E17" s="29"/>
      <c r="F17" s="30"/>
      <c r="G17" s="58">
        <v>47</v>
      </c>
      <c r="H17" s="29"/>
      <c r="I17" s="30"/>
      <c r="J17" s="58">
        <v>41</v>
      </c>
      <c r="K17" s="29"/>
      <c r="L17" s="30"/>
      <c r="M17" s="58">
        <v>25</v>
      </c>
      <c r="N17" s="41"/>
      <c r="O17" s="41"/>
      <c r="P17" s="42"/>
      <c r="Q17" s="29"/>
      <c r="R17" s="30"/>
      <c r="S17" s="58">
        <v>31</v>
      </c>
      <c r="T17" s="30"/>
      <c r="U17" s="30"/>
      <c r="V17" s="53">
        <v>22</v>
      </c>
      <c r="W17" s="31"/>
      <c r="X17" s="30"/>
      <c r="Y17" s="58">
        <v>33</v>
      </c>
      <c r="Z17" s="29"/>
      <c r="AA17" s="30"/>
      <c r="AB17" s="58"/>
      <c r="AC17" s="29"/>
      <c r="AD17" s="30"/>
      <c r="AE17" s="58">
        <v>21</v>
      </c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AllDivisions!C24</f>
        <v>Langton Virgo</v>
      </c>
      <c r="B18" s="59">
        <v>16</v>
      </c>
      <c r="C18" s="16"/>
      <c r="D18" s="57"/>
      <c r="E18" s="56">
        <v>14</v>
      </c>
      <c r="F18" s="16"/>
      <c r="G18" s="57"/>
      <c r="H18" s="56">
        <v>18</v>
      </c>
      <c r="I18" s="16"/>
      <c r="J18" s="57"/>
      <c r="K18" s="56">
        <v>32</v>
      </c>
      <c r="L18" s="16"/>
      <c r="M18" s="57"/>
      <c r="N18" s="56">
        <v>31</v>
      </c>
      <c r="O18" s="16"/>
      <c r="P18" s="57"/>
      <c r="Q18" s="90"/>
      <c r="R18" s="90"/>
      <c r="S18" s="91"/>
      <c r="T18" s="92">
        <v>21</v>
      </c>
      <c r="U18" s="16"/>
      <c r="V18" s="57"/>
      <c r="W18" s="59">
        <v>15</v>
      </c>
      <c r="X18" s="16"/>
      <c r="Y18" s="57"/>
      <c r="Z18" s="56">
        <v>7</v>
      </c>
      <c r="AA18" s="16"/>
      <c r="AB18" s="57"/>
      <c r="AC18" s="56"/>
      <c r="AD18" s="16"/>
      <c r="AE18" s="57"/>
      <c r="AF18" s="56">
        <v>24</v>
      </c>
      <c r="AG18" s="16"/>
      <c r="AH18" s="57"/>
      <c r="AI18" s="56"/>
      <c r="AJ18" s="16"/>
      <c r="AK18" s="57"/>
      <c r="AL18" s="90"/>
      <c r="AM18" s="90"/>
      <c r="AN18" s="91"/>
      <c r="AO18" s="56">
        <v>31</v>
      </c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1</v>
      </c>
      <c r="D19" s="23"/>
      <c r="E19" s="21"/>
      <c r="F19" s="22">
        <f t="shared" ref="F19" si="61">IF(ISBLANK(E18),"",IF(E18="W",5,IF(E18="L",0,IF(E18&gt;G20,5,IF(E18=G20,3,IF(E18&gt;G20-4,2,IF(E18&gt;=G20/2,1,0)))))))</f>
        <v>0</v>
      </c>
      <c r="G19" s="23"/>
      <c r="H19" s="21"/>
      <c r="I19" s="22">
        <f t="shared" ref="I19" si="62">IF(ISBLANK(H18),"",IF(H18="W",5,IF(H18="L",0,IF(H18&gt;J20,5,IF(H18=J20,3,IF(H18&gt;J20-4,2,IF(H18&gt;=J20/2,1,0)))))))</f>
        <v>1</v>
      </c>
      <c r="J19" s="23"/>
      <c r="K19" s="21"/>
      <c r="L19" s="22">
        <f t="shared" ref="L19" si="63">IF(ISBLANK(K18),"",IF(K18="W",5,IF(K18="L",0,IF(K18&gt;M20,5,IF(K18=M20,3,IF(K18&gt;M20-4,2,IF(K18&gt;=M20/2,1,0)))))))</f>
        <v>5</v>
      </c>
      <c r="M19" s="23"/>
      <c r="N19" s="21"/>
      <c r="O19" s="22">
        <f t="shared" ref="O19" si="6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>
        <f t="shared" ref="U19" si="65">IF(ISBLANK(T18),"",IF(T18="W",5,IF(T18="L",0,IF(T18&gt;V20,5,IF(T18=V20,3,IF(T18&gt;V20-4,2,IF(T18&gt;=V20/2,1,0)))))))</f>
        <v>5</v>
      </c>
      <c r="V19" s="23"/>
      <c r="W19" s="25"/>
      <c r="X19" s="22">
        <f t="shared" ref="X19" si="66">IF(ISBLANK(W18),"",IF(W18="W",5,IF(W18="L",0,IF(W18&gt;Y20,5,IF(W18=Y20,3,IF(W18&gt;Y20-4,2,IF(W18&gt;=Y20/2,1,0)))))))</f>
        <v>2</v>
      </c>
      <c r="Y19" s="23"/>
      <c r="Z19" s="21"/>
      <c r="AA19" s="22">
        <f t="shared" ref="AA19" si="67">IF(ISBLANK(Z18),"",IF(Z18="W",5,IF(Z18="L",0,IF(Z18&gt;AB20,5,IF(Z18=AB20,3,IF(Z18&gt;AB20-4,2,IF(Z18&gt;=AB20/2,1,0)))))))</f>
        <v>0</v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>
        <f t="shared" ref="AG19" si="69">IF(ISBLANK(AF18),"",IF(AF18="W",5,IF(AF18="L",0,IF(AF18&gt;AH20,5,IF(AF18=AH20,3,IF(AF18&gt;AH20-4,2,IF(AF18&gt;=AH20/2,1,0)))))))</f>
        <v>1</v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>
        <f t="shared" ref="AP19" si="71">IF(ISBLANK(AO18),"",IF(AO18="W",5,IF(AO18="L",0,IF(AO18&gt;AQ20,5,IF(AO18=AQ20,3,IF(AO18&gt;AQ20-4,2,IF(AO18&gt;=AQ20/2,1,0)))))))</f>
        <v>5</v>
      </c>
      <c r="AQ19" s="24"/>
      <c r="AR19" s="64">
        <f>12-(COUNTBLANK(B19:AQ19)-30)</f>
        <v>10</v>
      </c>
      <c r="AS19" s="23">
        <f>COUNTIF(B19:AQ19,5)</f>
        <v>4</v>
      </c>
      <c r="AT19" s="68">
        <f>COUNTIF(B19:AQ19,3)</f>
        <v>0</v>
      </c>
      <c r="AU19" s="23"/>
      <c r="AV19" s="64">
        <f>SUM(B18:AQ18)</f>
        <v>209</v>
      </c>
      <c r="AW19" s="68">
        <f>SUM(B20:AQ20)</f>
        <v>258</v>
      </c>
      <c r="AX19" s="23">
        <f>AV19-AW19</f>
        <v>-49</v>
      </c>
      <c r="AY19" s="78">
        <f>AV19/AW19</f>
        <v>0.81007751937984496</v>
      </c>
      <c r="AZ19" s="51"/>
      <c r="BA19" s="85">
        <f>SUM(B19:AQ19)+AZ19</f>
        <v>25</v>
      </c>
      <c r="BB19" s="24">
        <f>RANK(BA19,$BA$3:$BA$23,0)</f>
        <v>4</v>
      </c>
    </row>
    <row r="20" spans="1:54" ht="24.95" customHeight="1" thickBot="1">
      <c r="A20" s="141"/>
      <c r="B20" s="31"/>
      <c r="C20" s="30"/>
      <c r="D20" s="58">
        <v>32</v>
      </c>
      <c r="E20" s="29"/>
      <c r="F20" s="30"/>
      <c r="G20" s="58">
        <v>46</v>
      </c>
      <c r="H20" s="29"/>
      <c r="I20" s="30"/>
      <c r="J20" s="58">
        <v>32</v>
      </c>
      <c r="K20" s="29"/>
      <c r="L20" s="30"/>
      <c r="M20" s="58">
        <v>29</v>
      </c>
      <c r="N20" s="29"/>
      <c r="O20" s="30"/>
      <c r="P20" s="58">
        <v>18</v>
      </c>
      <c r="Q20" s="41"/>
      <c r="R20" s="41"/>
      <c r="S20" s="42"/>
      <c r="T20" s="30"/>
      <c r="U20" s="30"/>
      <c r="V20" s="58">
        <v>9</v>
      </c>
      <c r="W20" s="31"/>
      <c r="X20" s="30"/>
      <c r="Y20" s="58">
        <v>18</v>
      </c>
      <c r="Z20" s="29"/>
      <c r="AA20" s="30"/>
      <c r="AB20" s="58">
        <v>34</v>
      </c>
      <c r="AC20" s="29"/>
      <c r="AD20" s="30"/>
      <c r="AE20" s="58"/>
      <c r="AF20" s="29"/>
      <c r="AG20" s="30"/>
      <c r="AH20" s="58">
        <v>33</v>
      </c>
      <c r="AI20" s="29"/>
      <c r="AJ20" s="30"/>
      <c r="AK20" s="58"/>
      <c r="AL20" s="41"/>
      <c r="AM20" s="41"/>
      <c r="AN20" s="42"/>
      <c r="AO20" s="29"/>
      <c r="AP20" s="30"/>
      <c r="AQ20" s="53">
        <v>7</v>
      </c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 t="str">
        <f>AllDivisions!C25</f>
        <v>CFX Harriers</v>
      </c>
      <c r="B21" s="89">
        <v>3</v>
      </c>
      <c r="D21" s="33"/>
      <c r="E21" s="55">
        <v>2</v>
      </c>
      <c r="G21" s="33"/>
      <c r="H21" s="55">
        <v>7</v>
      </c>
      <c r="J21" s="33"/>
      <c r="K21" s="55">
        <v>21</v>
      </c>
      <c r="M21" s="33"/>
      <c r="N21" s="55">
        <v>22</v>
      </c>
      <c r="P21" s="33"/>
      <c r="Q21" s="55">
        <v>9</v>
      </c>
      <c r="S21" s="33"/>
      <c r="T21" s="37"/>
      <c r="U21" s="37"/>
      <c r="V21" s="43"/>
      <c r="W21" s="89"/>
      <c r="Y21" s="33"/>
      <c r="Z21" s="55"/>
      <c r="AB21" s="33"/>
      <c r="AC21" s="55">
        <v>9</v>
      </c>
      <c r="AE21" s="33"/>
      <c r="AF21" s="55"/>
      <c r="AH21" s="33"/>
      <c r="AI21" s="55"/>
      <c r="AK21" s="33"/>
      <c r="AL21" s="55">
        <v>7</v>
      </c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2">IF(ISBLANK(B21),"",IF(B21="W",5,IF(B21="L",0,IF(B21&gt;D23,5,IF(B21=D23,3,IF(B21&gt;D23-4,2,IF(B21&gt;=D23/2,1,0)))))))</f>
        <v>0</v>
      </c>
      <c r="D22" s="23"/>
      <c r="E22" s="21"/>
      <c r="F22" s="22">
        <f t="shared" ref="F22" si="73">IF(ISBLANK(E21),"",IF(E21="W",5,IF(E21="L",0,IF(E21&gt;G23,5,IF(E21=G23,3,IF(E21&gt;G23-4,2,IF(E21&gt;=G23/2,1,0)))))))</f>
        <v>0</v>
      </c>
      <c r="G22" s="23"/>
      <c r="H22" s="21"/>
      <c r="I22" s="22">
        <f t="shared" ref="I22" si="74">IF(ISBLANK(H21),"",IF(H21="W",5,IF(H21="L",0,IF(H21&gt;J23,5,IF(H21=J23,3,IF(H21&gt;J23-4,2,IF(H21&gt;=J23/2,1,0)))))))</f>
        <v>0</v>
      </c>
      <c r="J22" s="23"/>
      <c r="K22" s="21"/>
      <c r="L22" s="22">
        <f t="shared" ref="L22" si="75">IF(ISBLANK(K21),"",IF(K21="W",5,IF(K21="L",0,IF(K21&gt;M23,5,IF(K21=M23,3,IF(K21&gt;M23-4,2,IF(K21&gt;=M23/2,1,0)))))))</f>
        <v>2</v>
      </c>
      <c r="M22" s="23"/>
      <c r="N22" s="21"/>
      <c r="O22" s="22">
        <f t="shared" ref="O22" si="76">IF(ISBLANK(N21),"",IF(N21="W",5,IF(N21="L",0,IF(N21&gt;P23,5,IF(N21=P23,3,IF(N21&gt;P23-4,2,IF(N21&gt;=P23/2,1,0)))))))</f>
        <v>5</v>
      </c>
      <c r="P22" s="23"/>
      <c r="Q22" s="21"/>
      <c r="R22" s="22">
        <f t="shared" ref="R22" si="77">IF(ISBLANK(Q21),"",IF(Q21="W",5,IF(Q21="L",0,IF(Q21&gt;S23,5,IF(Q21=S23,3,IF(Q21&gt;S23-4,2,IF(Q21&gt;=S23/2,1,0)))))))</f>
        <v>0</v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>
        <f t="shared" ref="AD22" si="80">IF(ISBLANK(AC21),"",IF(AC21="W",5,IF(AC21="L",0,IF(AC21&gt;AE23,5,IF(AC21=AE23,3,IF(AC21&gt;AE23-4,2,IF(AC21&gt;=AE23/2,1,0)))))))</f>
        <v>0</v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>
        <f t="shared" ref="AM22" si="83">IF(ISBLANK(AL21),"",IF(AL21="W",5,IF(AL21="L",0,IF(AL21&gt;AN23,5,IF(AL21=AN23,3,IF(AL21&gt;AN23-4,2,IF(AL21&gt;=AN23/2,1,0)))))))</f>
        <v>0</v>
      </c>
      <c r="AN22" s="23"/>
      <c r="AO22" s="39"/>
      <c r="AP22" s="39"/>
      <c r="AQ22" s="44"/>
      <c r="AR22" s="64">
        <f>12-(COUNTBLANK(B22:AQ22)-30)</f>
        <v>8</v>
      </c>
      <c r="AS22" s="23">
        <f>COUNTIF(B22:AQ22,5)</f>
        <v>1</v>
      </c>
      <c r="AT22" s="68">
        <f>COUNTIF(B22:AQ22,3)</f>
        <v>0</v>
      </c>
      <c r="AU22" s="23">
        <f>AR22-AS22-AT22</f>
        <v>7</v>
      </c>
      <c r="AV22" s="64">
        <f>SUM(B21:AQ21)</f>
        <v>80</v>
      </c>
      <c r="AW22" s="68">
        <f>SUM(B23:AQ23)</f>
        <v>291</v>
      </c>
      <c r="AX22" s="23">
        <f>AV22-AW22</f>
        <v>-211</v>
      </c>
      <c r="AY22" s="78">
        <f>AV22/AW22</f>
        <v>0.27491408934707906</v>
      </c>
      <c r="AZ22" s="51"/>
      <c r="BA22" s="85">
        <f>SUM(B22:AQ22)+AZ22</f>
        <v>7</v>
      </c>
      <c r="BB22" s="24">
        <f>RANK(BA22,$BA$3:$BA$23,0)</f>
        <v>6</v>
      </c>
    </row>
    <row r="23" spans="1:54" ht="24.95" customHeight="1" thickBot="1">
      <c r="A23" s="141"/>
      <c r="B23" s="45"/>
      <c r="C23" s="46"/>
      <c r="D23" s="60">
        <v>52</v>
      </c>
      <c r="E23" s="47"/>
      <c r="F23" s="46"/>
      <c r="G23" s="60">
        <v>60</v>
      </c>
      <c r="H23" s="47"/>
      <c r="I23" s="46"/>
      <c r="J23" s="60">
        <v>55</v>
      </c>
      <c r="K23" s="47"/>
      <c r="L23" s="46"/>
      <c r="M23" s="60">
        <v>23</v>
      </c>
      <c r="N23" s="47"/>
      <c r="O23" s="46"/>
      <c r="P23" s="60">
        <v>11</v>
      </c>
      <c r="Q23" s="47"/>
      <c r="R23" s="46"/>
      <c r="S23" s="60">
        <v>21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>
        <v>38</v>
      </c>
      <c r="AF23" s="47"/>
      <c r="AG23" s="46"/>
      <c r="AH23" s="60"/>
      <c r="AI23" s="47"/>
      <c r="AJ23" s="46"/>
      <c r="AK23" s="60"/>
      <c r="AL23" s="47"/>
      <c r="AM23" s="46"/>
      <c r="AN23" s="60">
        <v>31</v>
      </c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31</v>
      </c>
      <c r="AT25" s="76"/>
      <c r="AU25" s="76">
        <f>SUM(AU3:AU23)</f>
        <v>25</v>
      </c>
      <c r="AV25" s="76">
        <f>SUM(AV3:AV23)</f>
        <v>1505</v>
      </c>
      <c r="AW25" s="76">
        <f>SUM(AW3:AW23)</f>
        <v>1505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47E3-B83E-FA44-927E-A492616AEB68}">
  <sheetPr codeName="Sheet4">
    <pageSetUpPr fitToPage="1"/>
  </sheetPr>
  <dimension ref="A1:BB28"/>
  <sheetViews>
    <sheetView zoomScale="75" zoomScaleNormal="75" workbookViewId="0">
      <pane xSplit="1" ySplit="2" topLeftCell="K6" activePane="bottomRight" state="frozen"/>
      <selection pane="topRight" activeCell="B1" sqref="B1"/>
      <selection pane="bottomLeft" activeCell="A3" sqref="A3"/>
      <selection pane="bottomRight" activeCell="AA19" sqref="AA19"/>
    </sheetView>
  </sheetViews>
  <sheetFormatPr defaultColWidth="10.85546875" defaultRowHeight="18" outlineLevelCol="1"/>
  <cols>
    <col min="1" max="1" width="15.285156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16</v>
      </c>
      <c r="B2" s="5"/>
      <c r="C2" s="6" t="str">
        <f>A3</f>
        <v>Wealden Panthers</v>
      </c>
      <c r="D2" s="7"/>
      <c r="E2" s="8"/>
      <c r="F2" s="6" t="s">
        <v>81</v>
      </c>
      <c r="G2" s="7"/>
      <c r="H2" s="8"/>
      <c r="I2" s="6" t="str">
        <f>A9</f>
        <v>Jets 1</v>
      </c>
      <c r="J2" s="7"/>
      <c r="K2" s="8"/>
      <c r="L2" s="6" t="str">
        <f>A12</f>
        <v>Langton Capricorn</v>
      </c>
      <c r="M2" s="7"/>
      <c r="N2" s="8"/>
      <c r="O2" s="6" t="str">
        <f>A15</f>
        <v>BG Fireflames</v>
      </c>
      <c r="P2" s="7"/>
      <c r="Q2" s="8"/>
      <c r="R2" s="6" t="str">
        <f>A18</f>
        <v>Langton Aquarius</v>
      </c>
      <c r="S2" s="7"/>
      <c r="T2" s="10"/>
      <c r="U2" s="6" t="str">
        <f>A21</f>
        <v>KCNC Juniors 3</v>
      </c>
      <c r="V2" s="9"/>
      <c r="W2" s="5"/>
      <c r="X2" s="6" t="str">
        <f>A3</f>
        <v>Wealden Panthers</v>
      </c>
      <c r="Y2" s="7"/>
      <c r="Z2" s="8"/>
      <c r="AA2" s="6" t="str">
        <f>A6</f>
        <v>Hurricane Flames</v>
      </c>
      <c r="AB2" s="7"/>
      <c r="AC2" s="8"/>
      <c r="AD2" s="6" t="str">
        <f>A9</f>
        <v>Jets 1</v>
      </c>
      <c r="AE2" s="7"/>
      <c r="AF2" s="8"/>
      <c r="AG2" s="6" t="str">
        <f>A12</f>
        <v>Langton Capricorn</v>
      </c>
      <c r="AH2" s="7"/>
      <c r="AI2" s="8"/>
      <c r="AJ2" s="6" t="str">
        <f>A15</f>
        <v>BG Fireflames</v>
      </c>
      <c r="AK2" s="7"/>
      <c r="AL2" s="8"/>
      <c r="AM2" s="6" t="s">
        <v>25</v>
      </c>
      <c r="AN2" s="7"/>
      <c r="AO2" s="8"/>
      <c r="AP2" s="6" t="str">
        <f>A21</f>
        <v>KCNC Juniors 3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AllDivisions!C30</f>
        <v>Wealden Panthers</v>
      </c>
      <c r="B3" s="12"/>
      <c r="C3" s="13"/>
      <c r="D3" s="14"/>
      <c r="E3" s="52">
        <v>18</v>
      </c>
      <c r="F3" s="15"/>
      <c r="G3" s="15"/>
      <c r="H3" s="56">
        <v>11</v>
      </c>
      <c r="I3" s="16"/>
      <c r="J3" s="57"/>
      <c r="K3" s="56">
        <v>13</v>
      </c>
      <c r="L3" s="16"/>
      <c r="M3" s="57"/>
      <c r="N3" s="56">
        <v>15</v>
      </c>
      <c r="O3" s="16"/>
      <c r="P3" s="57"/>
      <c r="Q3" s="56">
        <v>21</v>
      </c>
      <c r="R3" s="16"/>
      <c r="S3" s="57"/>
      <c r="T3" s="92">
        <v>17</v>
      </c>
      <c r="U3" s="16"/>
      <c r="V3" s="17"/>
      <c r="W3" s="71"/>
      <c r="X3" s="34"/>
      <c r="Y3" s="35"/>
      <c r="Z3" s="55"/>
      <c r="AC3" s="55">
        <v>14</v>
      </c>
      <c r="AE3" s="33"/>
      <c r="AF3" s="55"/>
      <c r="AH3" s="33"/>
      <c r="AI3" s="55">
        <v>19</v>
      </c>
      <c r="AK3" s="33"/>
      <c r="AL3" s="55">
        <v>13</v>
      </c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>
        <f t="shared" ref="L4" si="2">IF(ISBLANK(K3),"",IF(K3="W",5,IF(K3="L",0,IF(K3&gt;M5,5,IF(K3=M5,3,IF(K3&gt;M5-4,2,IF(K3&gt;=M5/2,1,0)))))))</f>
        <v>1</v>
      </c>
      <c r="M4" s="23"/>
      <c r="N4" s="21"/>
      <c r="O4" s="22">
        <f t="shared" ref="O4" si="3">IF(ISBLANK(N3),"",IF(N3="W",5,IF(N3="L",0,IF(N3&gt;P5,5,IF(N3=P5,3,IF(N3&gt;P5-4,2,IF(N3&gt;=P5/2,1,0)))))))</f>
        <v>1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>
        <f t="shared" ref="AD4" si="7">IF(ISBLANK(AC3),"",IF(AC3="W",5,IF(AC3="L",0,IF(AC3&gt;AE5,5,IF(AC3=AE5,3,IF(AC3&gt;AE5-4,2,IF(AC3&gt;=AE5/2,1,0)))))))</f>
        <v>0</v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>
        <f t="shared" ref="AJ4" si="9">IF(ISBLANK(AI3),"",IF(AI3="W",5,IF(AI3="L",0,IF(AI3&gt;AK5,5,IF(AI3=AK5,3,IF(AI3&gt;AK5-4,2,IF(AI3&gt;=AK5/2,1,0)))))))</f>
        <v>1</v>
      </c>
      <c r="AK4" s="23"/>
      <c r="AL4" s="21"/>
      <c r="AM4" s="22">
        <f t="shared" ref="AM4" si="10">IF(ISBLANK(AL3),"",IF(AL3="W",5,IF(AL3="L",0,IF(AL3&gt;AN5,5,IF(AL3=AN5,3,IF(AL3&gt;AN5-4,2,IF(AL3&gt;=AN5/2,1,0)))))))</f>
        <v>5</v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9</v>
      </c>
      <c r="AS4" s="23">
        <f>COUNTIF(B4:AQ4,5)</f>
        <v>3</v>
      </c>
      <c r="AT4" s="68">
        <f>COUNTIF(B4:AQ4,3)</f>
        <v>0</v>
      </c>
      <c r="AU4" s="23">
        <f>AR4-AS4-AT4</f>
        <v>6</v>
      </c>
      <c r="AV4" s="64">
        <f>SUM(B3:AQ3)</f>
        <v>141</v>
      </c>
      <c r="AW4" s="68">
        <f>SUM(B5:AQ5)</f>
        <v>202</v>
      </c>
      <c r="AX4" s="23">
        <f>AV4-AW4</f>
        <v>-61</v>
      </c>
      <c r="AY4" s="78">
        <f>AV4/AW4</f>
        <v>0.69801980198019797</v>
      </c>
      <c r="AZ4" s="51"/>
      <c r="BA4" s="85">
        <f>SUM(B4:AQ4)+AZ4</f>
        <v>19</v>
      </c>
      <c r="BB4" s="24">
        <f>RANK(BA4,$BA$3:$BA$23,0)</f>
        <v>6</v>
      </c>
    </row>
    <row r="5" spans="1:54" ht="24.95" customHeight="1">
      <c r="A5" s="141"/>
      <c r="B5" s="26"/>
      <c r="C5" s="27"/>
      <c r="D5" s="28"/>
      <c r="E5" s="29"/>
      <c r="F5" s="30"/>
      <c r="G5" s="54">
        <v>28</v>
      </c>
      <c r="H5" s="29"/>
      <c r="I5" s="30"/>
      <c r="J5" s="58">
        <v>29</v>
      </c>
      <c r="K5" s="29"/>
      <c r="L5" s="30"/>
      <c r="M5" s="58">
        <v>17</v>
      </c>
      <c r="N5" s="29"/>
      <c r="O5" s="30"/>
      <c r="P5" s="58">
        <v>24</v>
      </c>
      <c r="Q5" s="29"/>
      <c r="R5" s="30"/>
      <c r="S5" s="58">
        <v>19</v>
      </c>
      <c r="T5" s="30"/>
      <c r="U5" s="30"/>
      <c r="V5" s="53">
        <v>15</v>
      </c>
      <c r="W5" s="26"/>
      <c r="X5" s="27"/>
      <c r="Y5" s="28"/>
      <c r="Z5" s="29"/>
      <c r="AA5" s="30"/>
      <c r="AB5" s="54"/>
      <c r="AC5" s="29"/>
      <c r="AD5" s="30"/>
      <c r="AE5" s="58">
        <v>30</v>
      </c>
      <c r="AF5" s="29"/>
      <c r="AG5" s="30"/>
      <c r="AH5" s="58"/>
      <c r="AI5" s="29"/>
      <c r="AJ5" s="30"/>
      <c r="AK5" s="58">
        <v>29</v>
      </c>
      <c r="AL5" s="29"/>
      <c r="AM5" s="30"/>
      <c r="AN5" s="58">
        <v>11</v>
      </c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2" t="str">
        <f>AllDivisions!C31</f>
        <v>Hurricane Flames</v>
      </c>
      <c r="B6" s="59">
        <v>28</v>
      </c>
      <c r="C6" s="16"/>
      <c r="D6" s="57"/>
      <c r="E6" s="34"/>
      <c r="F6" s="34"/>
      <c r="G6" s="35"/>
      <c r="H6" s="55">
        <v>22</v>
      </c>
      <c r="K6" s="56">
        <v>12</v>
      </c>
      <c r="L6" s="16" t="s">
        <v>99</v>
      </c>
      <c r="M6" s="57"/>
      <c r="N6" s="56">
        <v>35</v>
      </c>
      <c r="O6" s="16"/>
      <c r="P6" s="57"/>
      <c r="Q6" s="56">
        <v>28</v>
      </c>
      <c r="R6" s="16"/>
      <c r="S6" s="57"/>
      <c r="T6" s="92">
        <v>36</v>
      </c>
      <c r="U6" s="16"/>
      <c r="V6" s="17"/>
      <c r="W6" s="59"/>
      <c r="X6" s="16"/>
      <c r="Y6" s="57"/>
      <c r="Z6" s="34"/>
      <c r="AA6" s="34"/>
      <c r="AB6" s="35"/>
      <c r="AC6" s="55">
        <v>20</v>
      </c>
      <c r="AF6" s="56">
        <v>23</v>
      </c>
      <c r="AG6" s="16"/>
      <c r="AH6" s="57"/>
      <c r="AI6" s="56">
        <v>37</v>
      </c>
      <c r="AJ6" s="16"/>
      <c r="AK6" s="57"/>
      <c r="AL6" s="56"/>
      <c r="AM6" s="16"/>
      <c r="AN6" s="57"/>
      <c r="AO6" s="56">
        <v>38</v>
      </c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1</v>
      </c>
      <c r="J7" s="22"/>
      <c r="K7" s="21"/>
      <c r="L7" s="22">
        <v>3</v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>
        <f t="shared" ref="R7" si="15">IF(ISBLANK(Q6),"",IF(Q6="W",5,IF(Q6="L",0,IF(Q6&gt;S8,5,IF(Q6=S8,3,IF(Q6&gt;S8-4,2,IF(Q6&gt;=S8/2,1,0)))))))</f>
        <v>1</v>
      </c>
      <c r="S7" s="23"/>
      <c r="T7" s="22"/>
      <c r="U7" s="22">
        <f t="shared" ref="U7" si="16">IF(ISBLANK(T6),"",IF(T6="W",5,IF(T6="L",0,IF(T6&gt;V8,5,IF(T6=V8,3,IF(T6&gt;V8-4,2,IF(T6&gt;=V8/2,1,0)))))))</f>
        <v>1</v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>
        <f t="shared" ref="AD7" si="18">IF(ISBLANK(AC6),"",IF(AC6="W",5,IF(AC6="L",0,IF(AC6&gt;AE8,5,IF(AC6=AE8,3,IF(AC6&gt;AE8-4,2,IF(AC6&gt;=AE8/2,1,0)))))))</f>
        <v>1</v>
      </c>
      <c r="AE7" s="22"/>
      <c r="AF7" s="21"/>
      <c r="AG7" s="22">
        <f t="shared" ref="AG7" si="19">IF(ISBLANK(AF6),"",IF(AF6="W",5,IF(AF6="L",0,IF(AF6&gt;AH8,5,IF(AF6=AH8,3,IF(AF6&gt;AH8-4,2,IF(AF6&gt;=AH8/2,1,0)))))))</f>
        <v>1</v>
      </c>
      <c r="AH7" s="23"/>
      <c r="AI7" s="21"/>
      <c r="AJ7" s="22">
        <f t="shared" ref="AJ7" si="20">IF(ISBLANK(AI6),"",IF(AI6="W",5,IF(AI6="L",0,IF(AI6&gt;AK8,5,IF(AI6=AK8,3,IF(AI6&gt;AK8-4,2,IF(AI6&gt;=AK8/2,1,0)))))))</f>
        <v>1</v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>
        <f t="shared" ref="AP7" si="22">IF(ISBLANK(AO6),"",IF(AO6="W",5,IF(AO6="L",0,IF(AO6&gt;AQ8,5,IF(AO6=AQ8,3,IF(AO6&gt;AQ8-4,2,IF(AO6&gt;=AQ8/2,1,0)))))))</f>
        <v>5</v>
      </c>
      <c r="AQ7" s="24"/>
      <c r="AR7" s="64">
        <f>12-(COUNTBLANK(B7:AQ7)-30)</f>
        <v>10</v>
      </c>
      <c r="AS7" s="23">
        <f>COUNTIF(B7:AQ7,5)</f>
        <v>3</v>
      </c>
      <c r="AT7" s="68">
        <f>COUNTIF(B7:AQ7,3)</f>
        <v>1</v>
      </c>
      <c r="AU7" s="23">
        <f>AR7-AS7-AT7</f>
        <v>6</v>
      </c>
      <c r="AV7" s="64">
        <f>SUM(B6:AQ6)</f>
        <v>279</v>
      </c>
      <c r="AW7" s="68">
        <f>SUM(B8:AQ8)</f>
        <v>325</v>
      </c>
      <c r="AX7" s="23">
        <f>AV7-AW7</f>
        <v>-46</v>
      </c>
      <c r="AY7" s="78">
        <f>AV7/AW7</f>
        <v>0.8584615384615385</v>
      </c>
      <c r="AZ7" s="51"/>
      <c r="BA7" s="85">
        <f>SUM(B7:AQ7)+AZ7</f>
        <v>24</v>
      </c>
      <c r="BB7" s="24">
        <f>RANK(BA7,$BA$3:$BA$23,0)</f>
        <v>4</v>
      </c>
    </row>
    <row r="8" spans="1:54" ht="24.95" customHeight="1">
      <c r="A8" s="141"/>
      <c r="B8" s="31"/>
      <c r="C8" s="30"/>
      <c r="D8" s="58">
        <v>18</v>
      </c>
      <c r="E8" s="27"/>
      <c r="F8" s="27"/>
      <c r="G8" s="28"/>
      <c r="H8" s="29"/>
      <c r="I8" s="30"/>
      <c r="J8" s="54">
        <v>35</v>
      </c>
      <c r="K8" s="29"/>
      <c r="L8" s="30"/>
      <c r="M8" s="58">
        <v>38</v>
      </c>
      <c r="N8" s="29"/>
      <c r="O8" s="30"/>
      <c r="P8" s="58">
        <v>33</v>
      </c>
      <c r="Q8" s="29"/>
      <c r="R8" s="30"/>
      <c r="S8" s="58">
        <v>32</v>
      </c>
      <c r="T8" s="30"/>
      <c r="U8" s="30"/>
      <c r="V8" s="53">
        <v>42</v>
      </c>
      <c r="W8" s="31"/>
      <c r="X8" s="30"/>
      <c r="Y8" s="58"/>
      <c r="Z8" s="27"/>
      <c r="AA8" s="27"/>
      <c r="AB8" s="28"/>
      <c r="AC8" s="29"/>
      <c r="AD8" s="30"/>
      <c r="AE8" s="54">
        <v>29</v>
      </c>
      <c r="AF8" s="29"/>
      <c r="AG8" s="30"/>
      <c r="AH8" s="58">
        <v>38</v>
      </c>
      <c r="AI8" s="29"/>
      <c r="AJ8" s="30"/>
      <c r="AK8" s="58">
        <v>41</v>
      </c>
      <c r="AL8" s="29"/>
      <c r="AM8" s="30"/>
      <c r="AN8" s="58"/>
      <c r="AO8" s="29"/>
      <c r="AP8" s="30"/>
      <c r="AQ8" s="53">
        <v>19</v>
      </c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2" t="str">
        <f>AllDivisions!C32</f>
        <v>Jets 1</v>
      </c>
      <c r="B9" s="59">
        <v>29</v>
      </c>
      <c r="C9" s="16"/>
      <c r="D9" s="57"/>
      <c r="E9" s="56">
        <v>35</v>
      </c>
      <c r="F9" s="16"/>
      <c r="G9" s="57"/>
      <c r="H9" s="37"/>
      <c r="I9" s="37"/>
      <c r="J9" s="38"/>
      <c r="K9" s="56">
        <v>21</v>
      </c>
      <c r="L9" s="16"/>
      <c r="M9" s="57"/>
      <c r="N9" s="56">
        <v>13</v>
      </c>
      <c r="O9" s="16"/>
      <c r="P9" s="57"/>
      <c r="Q9" s="56">
        <v>31</v>
      </c>
      <c r="R9" s="16"/>
      <c r="S9" s="57"/>
      <c r="T9" s="92">
        <v>27</v>
      </c>
      <c r="U9" s="16"/>
      <c r="V9" s="17"/>
      <c r="W9" s="59">
        <v>30</v>
      </c>
      <c r="X9" s="16"/>
      <c r="Y9" s="57"/>
      <c r="Z9" s="56">
        <v>29</v>
      </c>
      <c r="AA9" s="16"/>
      <c r="AB9" s="57"/>
      <c r="AC9" s="37"/>
      <c r="AD9" s="37"/>
      <c r="AE9" s="38"/>
      <c r="AF9" s="56">
        <v>15</v>
      </c>
      <c r="AG9" s="16"/>
      <c r="AH9" s="57"/>
      <c r="AI9" s="56"/>
      <c r="AJ9" s="16"/>
      <c r="AK9" s="57"/>
      <c r="AL9" s="56"/>
      <c r="AM9" s="16"/>
      <c r="AN9" s="57"/>
      <c r="AO9" s="56">
        <v>23</v>
      </c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5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f t="shared" ref="O10" si="26">IF(ISBLANK(N9),"",IF(N9="W",5,IF(N9="L",0,IF(N9&gt;P11,5,IF(N9=P11,3,IF(N9&gt;P11-4,2,IF(N9&gt;=P11/2,1,0)))))))</f>
        <v>0</v>
      </c>
      <c r="P10" s="23"/>
      <c r="Q10" s="21"/>
      <c r="R10" s="22">
        <f t="shared" ref="R10" si="27">IF(ISBLANK(Q9),"",IF(Q9="W",5,IF(Q9="L",0,IF(Q9&gt;S11,5,IF(Q9=S11,3,IF(Q9&gt;S11-4,2,IF(Q9&gt;=S11/2,1,0)))))))</f>
        <v>5</v>
      </c>
      <c r="S10" s="23"/>
      <c r="T10" s="22"/>
      <c r="U10" s="22">
        <f t="shared" ref="U10" si="28">IF(ISBLANK(T9),"",IF(T9="W",5,IF(T9="L",0,IF(T9&gt;V11,5,IF(T9=V11,3,IF(T9&gt;V11-4,2,IF(T9&gt;=V11/2,1,0)))))))</f>
        <v>5</v>
      </c>
      <c r="V10" s="24"/>
      <c r="W10" s="25"/>
      <c r="X10" s="22">
        <f t="shared" ref="X10" si="29">IF(ISBLANK(W9),"",IF(W9="W",5,IF(W9="L",0,IF(W9&gt;Y11,5,IF(W9=Y11,3,IF(W9&gt;Y11-4,2,IF(W9&gt;=Y11/2,1,0)))))))</f>
        <v>5</v>
      </c>
      <c r="Y10" s="23"/>
      <c r="Z10" s="21"/>
      <c r="AA10" s="22">
        <f t="shared" ref="AA10" si="30">IF(ISBLANK(Z9),"",IF(Z9="W",5,IF(Z9="L",0,IF(Z9&gt;AB11,5,IF(Z9=AB11,3,IF(Z9&gt;AB11-4,2,IF(Z9&gt;=AB11/2,1,0)))))))</f>
        <v>5</v>
      </c>
      <c r="AB10" s="23"/>
      <c r="AC10" s="39"/>
      <c r="AD10" s="39"/>
      <c r="AE10" s="40"/>
      <c r="AF10" s="21"/>
      <c r="AG10" s="22">
        <f t="shared" ref="AG10" si="31">IF(ISBLANK(AF9),"",IF(AF9="W",5,IF(AF9="L",0,IF(AF9&gt;AH11,5,IF(AF9=AH11,3,IF(AF9&gt;AH11-4,2,IF(AF9&gt;=AH11/2,1,0)))))))</f>
        <v>1</v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>
        <f t="shared" ref="AP10" si="34">IF(ISBLANK(AO9),"",IF(AO9="W",5,IF(AO9="L",0,IF(AO9&gt;AQ11,5,IF(AO9=AQ11,3,IF(AO9&gt;AQ11-4,2,IF(AO9&gt;=AQ11/2,1,0)))))))</f>
        <v>1</v>
      </c>
      <c r="AQ10" s="24"/>
      <c r="AR10" s="64">
        <f>12-(COUNTBLANK(B10:AQ10)-30)</f>
        <v>10</v>
      </c>
      <c r="AS10" s="23">
        <f>COUNTIF(B10:AQ10,5)</f>
        <v>7</v>
      </c>
      <c r="AT10" s="68">
        <f>COUNTIF(B10:AQ10,3)</f>
        <v>0</v>
      </c>
      <c r="AU10" s="23">
        <f>AR10-AS10-AT10</f>
        <v>3</v>
      </c>
      <c r="AV10" s="64">
        <f>SUM(B9:AQ9)</f>
        <v>253</v>
      </c>
      <c r="AW10" s="68">
        <f>SUM(B11:AQ11)</f>
        <v>202</v>
      </c>
      <c r="AX10" s="23">
        <f>AV10-AW10</f>
        <v>51</v>
      </c>
      <c r="AY10" s="78">
        <f>AV10/AW10</f>
        <v>1.2524752475247525</v>
      </c>
      <c r="AZ10" s="51"/>
      <c r="BA10" s="85">
        <f>SUM(B10:AQ10)+AZ10</f>
        <v>37</v>
      </c>
      <c r="BB10" s="24">
        <f>RANK(BA10,$BA$3:$BA$23,0)</f>
        <v>3</v>
      </c>
    </row>
    <row r="11" spans="1:54" ht="24.95" customHeight="1">
      <c r="A11" s="141"/>
      <c r="B11" s="31"/>
      <c r="C11" s="30"/>
      <c r="D11" s="58">
        <v>11</v>
      </c>
      <c r="E11" s="29"/>
      <c r="F11" s="30"/>
      <c r="G11" s="58">
        <v>22</v>
      </c>
      <c r="H11" s="41"/>
      <c r="I11" s="41"/>
      <c r="J11" s="42"/>
      <c r="K11" s="29"/>
      <c r="L11" s="30"/>
      <c r="M11" s="58">
        <v>13</v>
      </c>
      <c r="N11" s="29"/>
      <c r="O11" s="30"/>
      <c r="P11" s="58">
        <v>27</v>
      </c>
      <c r="Q11" s="29"/>
      <c r="R11" s="30"/>
      <c r="S11" s="58">
        <v>23</v>
      </c>
      <c r="T11" s="30"/>
      <c r="U11" s="30"/>
      <c r="V11" s="53">
        <v>20</v>
      </c>
      <c r="W11" s="31"/>
      <c r="X11" s="30"/>
      <c r="Y11" s="58">
        <v>14</v>
      </c>
      <c r="Z11" s="29"/>
      <c r="AA11" s="30"/>
      <c r="AB11" s="58">
        <v>20</v>
      </c>
      <c r="AC11" s="41"/>
      <c r="AD11" s="41"/>
      <c r="AE11" s="42"/>
      <c r="AF11" s="29"/>
      <c r="AG11" s="30"/>
      <c r="AH11" s="58">
        <v>22</v>
      </c>
      <c r="AI11" s="29"/>
      <c r="AJ11" s="30"/>
      <c r="AK11" s="58"/>
      <c r="AL11" s="29"/>
      <c r="AM11" s="30"/>
      <c r="AN11" s="58"/>
      <c r="AO11" s="29"/>
      <c r="AP11" s="30"/>
      <c r="AQ11" s="53">
        <v>30</v>
      </c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2" t="str">
        <f>AllDivisions!C33</f>
        <v>Langton Capricorn</v>
      </c>
      <c r="B12" s="59">
        <v>17</v>
      </c>
      <c r="C12" s="16"/>
      <c r="D12" s="57"/>
      <c r="E12" s="56">
        <v>38</v>
      </c>
      <c r="F12" s="16" t="s">
        <v>100</v>
      </c>
      <c r="G12" s="57"/>
      <c r="H12" s="56">
        <v>13</v>
      </c>
      <c r="I12" s="16"/>
      <c r="J12" s="57"/>
      <c r="K12" s="37"/>
      <c r="L12" s="37"/>
      <c r="M12" s="38"/>
      <c r="N12" s="56">
        <v>21</v>
      </c>
      <c r="O12" s="16"/>
      <c r="P12" s="57"/>
      <c r="Q12" s="56">
        <v>24</v>
      </c>
      <c r="R12" s="16"/>
      <c r="S12" s="57"/>
      <c r="T12" s="92">
        <v>23</v>
      </c>
      <c r="U12" s="16"/>
      <c r="V12" s="17"/>
      <c r="W12" s="59"/>
      <c r="X12" s="16"/>
      <c r="Y12" s="57"/>
      <c r="Z12" s="56">
        <v>38</v>
      </c>
      <c r="AA12" s="16"/>
      <c r="AB12" s="57"/>
      <c r="AC12" s="56">
        <v>22</v>
      </c>
      <c r="AD12" s="16"/>
      <c r="AE12" s="57"/>
      <c r="AF12" s="37"/>
      <c r="AG12" s="37"/>
      <c r="AH12" s="38"/>
      <c r="AI12" s="56"/>
      <c r="AJ12" s="16"/>
      <c r="AK12" s="57"/>
      <c r="AL12" s="56">
        <v>33</v>
      </c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5</v>
      </c>
      <c r="D13" s="23"/>
      <c r="E13" s="21"/>
      <c r="F13" s="22">
        <v>3</v>
      </c>
      <c r="G13" s="23"/>
      <c r="H13" s="21"/>
      <c r="I13" s="22">
        <f t="shared" ref="I13" si="36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f t="shared" ref="O13" si="37">IF(ISBLANK(N12),"",IF(N12="W",5,IF(N12="L",0,IF(N12&gt;P14,5,IF(N12=P14,3,IF(N12&gt;P14-4,2,IF(N12&gt;=P14/2,1,0)))))))</f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2"/>
      <c r="U13" s="22">
        <f t="shared" ref="U13" si="39">IF(ISBLANK(T12),"",IF(T12="W",5,IF(T12="L",0,IF(T12&gt;V14,5,IF(T12=V14,3,IF(T12&gt;V14-4,2,IF(T12&gt;=V14/2,1,0)))))))</f>
        <v>5</v>
      </c>
      <c r="V13" s="24"/>
      <c r="W13" s="25"/>
      <c r="X13" s="22" t="str">
        <f t="shared" ref="X13" si="40">IF(ISBLANK(W12),"",IF(W12="W",5,IF(W12="L",0,IF(W12&gt;Y14,5,IF(W12=Y14,3,IF(W12&gt;Y14-4,2,IF(W12&gt;=Y14/2,1,0)))))))</f>
        <v/>
      </c>
      <c r="Y13" s="23"/>
      <c r="Z13" s="21"/>
      <c r="AA13" s="22">
        <f t="shared" ref="AA13" si="41">IF(ISBLANK(Z12),"",IF(Z12="W",5,IF(Z12="L",0,IF(Z12&gt;AB14,5,IF(Z12=AB14,3,IF(Z12&gt;AB14-4,2,IF(Z12&gt;=AB14/2,1,0)))))))</f>
        <v>5</v>
      </c>
      <c r="AB13" s="23"/>
      <c r="AC13" s="21"/>
      <c r="AD13" s="22">
        <f t="shared" ref="AD13" si="42">IF(ISBLANK(AC12),"",IF(AC12="W",5,IF(AC12="L",0,IF(AC12&gt;AE14,5,IF(AC12=AE14,3,IF(AC12&gt;AE14-4,2,IF(AC12&gt;=AE14/2,1,0)))))))</f>
        <v>5</v>
      </c>
      <c r="AE13" s="23"/>
      <c r="AF13" s="39"/>
      <c r="AG13" s="39"/>
      <c r="AH13" s="40"/>
      <c r="AI13" s="21"/>
      <c r="AJ13" s="22" t="str">
        <f t="shared" ref="AJ13" si="43">IF(ISBLANK(AI12),"",IF(AI12="W",5,IF(AI12="L",0,IF(AI12&gt;AK14,5,IF(AI12=AK14,3,IF(AI12&gt;AK14-4,2,IF(AI12&gt;=AK14/2,1,0)))))))</f>
        <v/>
      </c>
      <c r="AK13" s="23"/>
      <c r="AL13" s="21"/>
      <c r="AM13" s="22">
        <f t="shared" ref="AM13" si="44">IF(ISBLANK(AL12),"",IF(AL12="W",5,IF(AL12="L",0,IF(AL12&gt;AN14,5,IF(AL12=AN14,3,IF(AL12&gt;AN14-4,2,IF(AL12&gt;=AN14/2,1,0)))))))</f>
        <v>5</v>
      </c>
      <c r="AN13" s="23"/>
      <c r="AO13" s="21"/>
      <c r="AP13" s="22" t="str">
        <f t="shared" ref="AP13" si="45">IF(ISBLANK(AO12),"",IF(AO12="W",5,IF(AO12="L",0,IF(AO12&gt;AQ14,5,IF(AO12=AQ14,3,IF(AO12&gt;AQ14-4,2,IF(AO12&gt;=AQ14/2,1,0)))))))</f>
        <v/>
      </c>
      <c r="AQ13" s="24"/>
      <c r="AR13" s="64">
        <f>12-(COUNTBLANK(B13:AQ13)-30)</f>
        <v>9</v>
      </c>
      <c r="AS13" s="23">
        <f>COUNTIF(B13:AQ13,5)</f>
        <v>7</v>
      </c>
      <c r="AT13" s="68">
        <f>COUNTIF(B13:AQ13,3)</f>
        <v>1</v>
      </c>
      <c r="AU13" s="23">
        <f>AR13-AS13-AT13</f>
        <v>1</v>
      </c>
      <c r="AV13" s="64">
        <f>SUM(B12:AQ12)</f>
        <v>229</v>
      </c>
      <c r="AW13" s="68">
        <f>SUM(B14:AQ14)</f>
        <v>138</v>
      </c>
      <c r="AX13" s="23">
        <f>AV13-AW13</f>
        <v>91</v>
      </c>
      <c r="AY13" s="78">
        <f>AV13/AW13</f>
        <v>1.6594202898550725</v>
      </c>
      <c r="AZ13" s="51"/>
      <c r="BA13" s="85">
        <f>SUM(B13:AQ13)+AZ13</f>
        <v>39</v>
      </c>
      <c r="BB13" s="24">
        <f>RANK(BA13,$BA$3:$BA$23,0)</f>
        <v>1</v>
      </c>
    </row>
    <row r="14" spans="1:54" ht="24.95" customHeight="1">
      <c r="A14" s="141"/>
      <c r="B14" s="31"/>
      <c r="C14" s="30"/>
      <c r="D14" s="58">
        <v>13</v>
      </c>
      <c r="E14" s="29"/>
      <c r="F14" s="30"/>
      <c r="G14" s="58">
        <v>12</v>
      </c>
      <c r="H14" s="29"/>
      <c r="I14" s="30"/>
      <c r="J14" s="58">
        <v>21</v>
      </c>
      <c r="K14" s="41"/>
      <c r="L14" s="41"/>
      <c r="M14" s="42"/>
      <c r="N14" s="29"/>
      <c r="O14" s="30"/>
      <c r="P14" s="58">
        <v>17</v>
      </c>
      <c r="Q14" s="29"/>
      <c r="R14" s="30"/>
      <c r="S14" s="58">
        <v>16</v>
      </c>
      <c r="T14" s="30"/>
      <c r="U14" s="30"/>
      <c r="V14" s="53">
        <v>7</v>
      </c>
      <c r="W14" s="31"/>
      <c r="X14" s="30"/>
      <c r="Y14" s="58"/>
      <c r="Z14" s="29"/>
      <c r="AA14" s="30"/>
      <c r="AB14" s="58">
        <v>23</v>
      </c>
      <c r="AC14" s="29"/>
      <c r="AD14" s="30"/>
      <c r="AE14" s="58">
        <v>15</v>
      </c>
      <c r="AF14" s="41"/>
      <c r="AG14" s="41"/>
      <c r="AH14" s="42"/>
      <c r="AI14" s="29"/>
      <c r="AJ14" s="30"/>
      <c r="AK14" s="58"/>
      <c r="AL14" s="29"/>
      <c r="AM14" s="30"/>
      <c r="AN14" s="58">
        <v>14</v>
      </c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2" t="str">
        <f>AllDivisions!C34</f>
        <v>BG Fireflames</v>
      </c>
      <c r="B15" s="59">
        <v>24</v>
      </c>
      <c r="C15" s="16"/>
      <c r="D15" s="57"/>
      <c r="E15" s="56">
        <v>33</v>
      </c>
      <c r="F15" s="16"/>
      <c r="G15" s="57"/>
      <c r="H15" s="56">
        <v>27</v>
      </c>
      <c r="I15" s="16"/>
      <c r="J15" s="57"/>
      <c r="K15" s="56">
        <v>17</v>
      </c>
      <c r="L15" s="16"/>
      <c r="M15" s="57"/>
      <c r="N15" s="90"/>
      <c r="O15" s="90"/>
      <c r="P15" s="91"/>
      <c r="Q15" s="56">
        <v>33</v>
      </c>
      <c r="R15" s="16"/>
      <c r="S15" s="57"/>
      <c r="T15" s="92">
        <v>34</v>
      </c>
      <c r="U15" s="16"/>
      <c r="V15" s="17"/>
      <c r="W15" s="59">
        <v>29</v>
      </c>
      <c r="X15" s="16"/>
      <c r="Y15" s="57"/>
      <c r="Z15" s="56">
        <v>41</v>
      </c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>
        <v>32</v>
      </c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5</v>
      </c>
      <c r="D16" s="23"/>
      <c r="E16" s="21"/>
      <c r="F16" s="22">
        <f t="shared" ref="F16" si="47">IF(ISBLANK(E15),"",IF(E15="W",5,IF(E15="L",0,IF(E15&gt;G17,5,IF(E15=G17,3,IF(E15&gt;G17-4,2,IF(E15&gt;=G17/2,1,0)))))))</f>
        <v>2</v>
      </c>
      <c r="G16" s="23"/>
      <c r="H16" s="21"/>
      <c r="I16" s="22">
        <f t="shared" ref="I16" si="48">IF(ISBLANK(H15),"",IF(H15="W",5,IF(H15="L",0,IF(H15&gt;J17,5,IF(H15=J17,3,IF(H15&gt;J17-4,2,IF(H15&gt;=J17/2,1,0)))))))</f>
        <v>5</v>
      </c>
      <c r="J16" s="23"/>
      <c r="K16" s="21"/>
      <c r="L16" s="22">
        <f t="shared" ref="L16" si="49">IF(ISBLANK(K15),"",IF(K15="W",5,IF(K15="L",0,IF(K15&gt;M17,5,IF(K15=M17,3,IF(K15&gt;M17-4,2,IF(K15&gt;=M17/2,1,0)))))))</f>
        <v>1</v>
      </c>
      <c r="M16" s="23"/>
      <c r="N16" s="39"/>
      <c r="O16" s="39"/>
      <c r="P16" s="40"/>
      <c r="Q16" s="21"/>
      <c r="R16" s="22">
        <f t="shared" ref="R16" si="50">IF(ISBLANK(Q15),"",IF(Q15="W",5,IF(Q15="L",0,IF(Q15&gt;S17,5,IF(Q15=S17,3,IF(Q15&gt;S17-4,2,IF(Q15&gt;=S17/2,1,0)))))))</f>
        <v>5</v>
      </c>
      <c r="S16" s="23"/>
      <c r="T16" s="22"/>
      <c r="U16" s="22">
        <f t="shared" ref="U16" si="51">IF(ISBLANK(T15),"",IF(T15="W",5,IF(T15="L",0,IF(T15&gt;V17,5,IF(T15=V17,3,IF(T15&gt;V17-4,2,IF(T15&gt;=V17/2,1,0)))))))</f>
        <v>5</v>
      </c>
      <c r="V16" s="24"/>
      <c r="W16" s="25"/>
      <c r="X16" s="22">
        <f t="shared" ref="X16" si="52">IF(ISBLANK(W15),"",IF(W15="W",5,IF(W15="L",0,IF(W15&gt;Y17,5,IF(W15=Y17,3,IF(W15&gt;Y17-4,2,IF(W15&gt;=Y17/2,1,0)))))))</f>
        <v>5</v>
      </c>
      <c r="Y16" s="23"/>
      <c r="Z16" s="21"/>
      <c r="AA16" s="22">
        <f t="shared" ref="AA16" si="53">IF(ISBLANK(Z15),"",IF(Z15="W",5,IF(Z15="L",0,IF(Z15&gt;AB17,5,IF(Z15=AB17,3,IF(Z15&gt;AB17-4,2,IF(Z15&gt;=AB17/2,1,0)))))))</f>
        <v>5</v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>
        <f t="shared" ref="AM16" si="56">IF(ISBLANK(AL15),"",IF(AL15="W",5,IF(AL15="L",0,IF(AL15&gt;AN17,5,IF(AL15=AN17,3,IF(AL15&gt;AN17-4,2,IF(AL15&gt;=AN17/2,1,0)))))))</f>
        <v>5</v>
      </c>
      <c r="AN16" s="23"/>
      <c r="AO16" s="21"/>
      <c r="AP16" s="22" t="str">
        <f t="shared" ref="AP16" si="57">IF(ISBLANK(AO15),"",IF(AO15="W",5,IF(AO15="L",0,IF(AO15&gt;AQ17,5,IF(AO15=AQ17,3,IF(AO15&gt;AQ17-4,2,IF(AO15&gt;=AQ17/2,1,0)))))))</f>
        <v/>
      </c>
      <c r="AQ16" s="24"/>
      <c r="AR16" s="64">
        <f>12-(COUNTBLANK(B16:AQ16)-30)</f>
        <v>9</v>
      </c>
      <c r="AS16" s="23">
        <f>COUNTIF(B16:AQ16,5)</f>
        <v>7</v>
      </c>
      <c r="AT16" s="68">
        <f>COUNTIF(B16:AQ16,3)</f>
        <v>0</v>
      </c>
      <c r="AU16" s="23">
        <f>AR16-AS16-AT16</f>
        <v>2</v>
      </c>
      <c r="AV16" s="64">
        <f>SUM(B15:AQ15)</f>
        <v>270</v>
      </c>
      <c r="AW16" s="68">
        <f>SUM(B17:AQ17)</f>
        <v>197</v>
      </c>
      <c r="AX16" s="23">
        <f>AV16-AW16</f>
        <v>73</v>
      </c>
      <c r="AY16" s="78">
        <f>AV16/AW16</f>
        <v>1.3705583756345177</v>
      </c>
      <c r="AZ16" s="51"/>
      <c r="BA16" s="85">
        <f>SUM(B16:AQ16)+AZ16</f>
        <v>38</v>
      </c>
      <c r="BB16" s="24">
        <f>RANK(BA16,$BA$3:$BA$23,0)</f>
        <v>2</v>
      </c>
    </row>
    <row r="17" spans="1:54" ht="24.95" customHeight="1">
      <c r="A17" s="141"/>
      <c r="B17" s="31"/>
      <c r="C17" s="30"/>
      <c r="D17" s="58">
        <v>15</v>
      </c>
      <c r="E17" s="29"/>
      <c r="F17" s="30"/>
      <c r="G17" s="58">
        <v>35</v>
      </c>
      <c r="H17" s="29"/>
      <c r="I17" s="30"/>
      <c r="J17" s="58">
        <v>13</v>
      </c>
      <c r="K17" s="29"/>
      <c r="L17" s="30"/>
      <c r="M17" s="58">
        <v>21</v>
      </c>
      <c r="N17" s="41"/>
      <c r="O17" s="41"/>
      <c r="P17" s="42"/>
      <c r="Q17" s="29"/>
      <c r="R17" s="30"/>
      <c r="S17" s="58">
        <v>23</v>
      </c>
      <c r="T17" s="30"/>
      <c r="U17" s="30"/>
      <c r="V17" s="53">
        <v>23</v>
      </c>
      <c r="W17" s="31"/>
      <c r="X17" s="30"/>
      <c r="Y17" s="58">
        <v>19</v>
      </c>
      <c r="Z17" s="29"/>
      <c r="AA17" s="30"/>
      <c r="AB17" s="58">
        <v>37</v>
      </c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>
        <v>11</v>
      </c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2" t="str">
        <f>AllDivisions!C35</f>
        <v>Langton Aquarius</v>
      </c>
      <c r="B18" s="59">
        <v>19</v>
      </c>
      <c r="C18" s="16"/>
      <c r="D18" s="57"/>
      <c r="E18" s="56">
        <v>32</v>
      </c>
      <c r="F18" s="16"/>
      <c r="G18" s="57"/>
      <c r="H18" s="56">
        <v>23</v>
      </c>
      <c r="I18" s="16"/>
      <c r="J18" s="57"/>
      <c r="K18" s="56">
        <v>16</v>
      </c>
      <c r="L18" s="16"/>
      <c r="M18" s="57"/>
      <c r="N18" s="56">
        <v>23</v>
      </c>
      <c r="O18" s="16"/>
      <c r="P18" s="57"/>
      <c r="Q18" s="90"/>
      <c r="R18" s="90"/>
      <c r="S18" s="91"/>
      <c r="T18" s="92">
        <v>11</v>
      </c>
      <c r="U18" s="16"/>
      <c r="V18" s="57"/>
      <c r="W18" s="59">
        <v>11</v>
      </c>
      <c r="X18" s="16"/>
      <c r="Y18" s="57"/>
      <c r="Z18" s="56"/>
      <c r="AA18" s="16"/>
      <c r="AB18" s="57"/>
      <c r="AC18" s="56"/>
      <c r="AD18" s="16"/>
      <c r="AE18" s="57"/>
      <c r="AF18" s="56">
        <v>14</v>
      </c>
      <c r="AG18" s="16"/>
      <c r="AH18" s="57"/>
      <c r="AI18" s="56">
        <v>11</v>
      </c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8">IF(ISBLANK(B18),"",IF(B18="W",5,IF(B18="L",0,IF(B18&gt;D20,5,IF(B18=D20,3,IF(B18&gt;D20-4,2,IF(B18&gt;=D20/2,1,0)))))))</f>
        <v>2</v>
      </c>
      <c r="D19" s="23"/>
      <c r="E19" s="21"/>
      <c r="F19" s="22">
        <f t="shared" ref="F19" si="59">IF(ISBLANK(E18),"",IF(E18="W",5,IF(E18="L",0,IF(E18&gt;G20,5,IF(E18=G20,3,IF(E18&gt;G20-4,2,IF(E18&gt;=G20/2,1,0)))))))</f>
        <v>5</v>
      </c>
      <c r="G19" s="23"/>
      <c r="H19" s="21"/>
      <c r="I19" s="22">
        <f t="shared" ref="I19" si="60">IF(ISBLANK(H18),"",IF(H18="W",5,IF(H18="L",0,IF(H18&gt;J20,5,IF(H18=J20,3,IF(H18&gt;J20-4,2,IF(H18&gt;=J20/2,1,0)))))))</f>
        <v>1</v>
      </c>
      <c r="J19" s="23"/>
      <c r="K19" s="21"/>
      <c r="L19" s="22">
        <f t="shared" ref="L19" si="61">IF(ISBLANK(K18),"",IF(K18="W",5,IF(K18="L",0,IF(K18&gt;M20,5,IF(K18=M20,3,IF(K18&gt;M20-4,2,IF(K18&gt;=M20/2,1,0)))))))</f>
        <v>1</v>
      </c>
      <c r="M19" s="23"/>
      <c r="N19" s="21"/>
      <c r="O19" s="22">
        <f t="shared" ref="O19" si="62">IF(ISBLANK(N18),"",IF(N18="W",5,IF(N18="L",0,IF(N18&gt;P20,5,IF(N18=P20,3,IF(N18&gt;P20-4,2,IF(N18&gt;=P20/2,1,0)))))))</f>
        <v>1</v>
      </c>
      <c r="P19" s="23"/>
      <c r="Q19" s="39"/>
      <c r="R19" s="39"/>
      <c r="S19" s="40"/>
      <c r="T19" s="22"/>
      <c r="U19" s="22">
        <f t="shared" ref="U19" si="63">IF(ISBLANK(T18),"",IF(T18="W",5,IF(T18="L",0,IF(T18&gt;V20,5,IF(T18=V20,3,IF(T18&gt;V20-4,2,IF(T18&gt;=V20/2,1,0)))))))</f>
        <v>0</v>
      </c>
      <c r="V19" s="23"/>
      <c r="W19" s="25"/>
      <c r="X19" s="22">
        <f t="shared" ref="X19" si="64">IF(ISBLANK(W18),"",IF(W18="W",5,IF(W18="L",0,IF(W18&gt;Y20,5,IF(W18=Y20,3,IF(W18&gt;Y20-4,2,IF(W18&gt;=Y20/2,1,0)))))))</f>
        <v>2</v>
      </c>
      <c r="Y19" s="23"/>
      <c r="Z19" s="21"/>
      <c r="AA19" s="22" t="str">
        <f t="shared" ref="AA19" si="65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6">IF(ISBLANK(AC18),"",IF(AC18="W",5,IF(AC18="L",0,IF(AC18&gt;AE20,5,IF(AC18=AE20,3,IF(AC18&gt;AE20-4,2,IF(AC18&gt;=AE20/2,1,0)))))))</f>
        <v/>
      </c>
      <c r="AE19" s="23"/>
      <c r="AF19" s="21"/>
      <c r="AG19" s="22">
        <f t="shared" ref="AG19" si="67">IF(ISBLANK(AF18),"",IF(AF18="W",5,IF(AF18="L",0,IF(AF18&gt;AH20,5,IF(AF18=AH20,3,IF(AF18&gt;AH20-4,2,IF(AF18&gt;=AH20/2,1,0)))))))</f>
        <v>0</v>
      </c>
      <c r="AH19" s="23"/>
      <c r="AI19" s="21"/>
      <c r="AJ19" s="22">
        <f t="shared" ref="AJ19" si="68">IF(ISBLANK(AI18),"",IF(AI18="W",5,IF(AI18="L",0,IF(AI18&gt;AK20,5,IF(AI18=AK20,3,IF(AI18&gt;AK20-4,2,IF(AI18&gt;=AK20/2,1,0)))))))</f>
        <v>0</v>
      </c>
      <c r="AK19" s="23"/>
      <c r="AL19" s="39"/>
      <c r="AM19" s="39"/>
      <c r="AN19" s="40"/>
      <c r="AO19" s="21"/>
      <c r="AP19" s="22" t="str">
        <f t="shared" ref="AP19" si="69">IF(ISBLANK(AO18),"",IF(AO18="W",5,IF(AO18="L",0,IF(AO18&gt;AQ20,5,IF(AO18=AQ20,3,IF(AO18&gt;AQ20-4,2,IF(AO18&gt;=AQ20/2,1,0)))))))</f>
        <v/>
      </c>
      <c r="AQ19" s="24"/>
      <c r="AR19" s="64">
        <f>12-(COUNTBLANK(B19:AQ19)-30)</f>
        <v>9</v>
      </c>
      <c r="AS19" s="23">
        <f>COUNTIF(B19:AQ19,5)</f>
        <v>1</v>
      </c>
      <c r="AT19" s="68">
        <f>COUNTIF(B19:AQ19,3)</f>
        <v>0</v>
      </c>
      <c r="AU19" s="23">
        <f>AR19-AS19-AT19</f>
        <v>8</v>
      </c>
      <c r="AV19" s="64">
        <f>SUM(B18:AQ18)</f>
        <v>160</v>
      </c>
      <c r="AW19" s="68">
        <f>SUM(B20:AQ20)</f>
        <v>243</v>
      </c>
      <c r="AX19" s="23">
        <f>AV19-AW19</f>
        <v>-83</v>
      </c>
      <c r="AY19" s="78">
        <f>AV19/AW19</f>
        <v>0.65843621399176955</v>
      </c>
      <c r="AZ19" s="51"/>
      <c r="BA19" s="85">
        <f>SUM(B19:AQ19)+AZ19</f>
        <v>12</v>
      </c>
      <c r="BB19" s="24">
        <f>RANK(BA19,$BA$3:$BA$23,0)</f>
        <v>7</v>
      </c>
    </row>
    <row r="20" spans="1:54" ht="24.95" customHeight="1">
      <c r="A20" s="141"/>
      <c r="B20" s="31"/>
      <c r="C20" s="30"/>
      <c r="D20" s="58">
        <v>21</v>
      </c>
      <c r="E20" s="29"/>
      <c r="F20" s="30"/>
      <c r="G20" s="58">
        <v>28</v>
      </c>
      <c r="H20" s="29"/>
      <c r="I20" s="30"/>
      <c r="J20" s="58">
        <v>31</v>
      </c>
      <c r="K20" s="29"/>
      <c r="L20" s="30"/>
      <c r="M20" s="58">
        <v>24</v>
      </c>
      <c r="N20" s="29"/>
      <c r="O20" s="30"/>
      <c r="P20" s="58">
        <v>33</v>
      </c>
      <c r="Q20" s="41"/>
      <c r="R20" s="41"/>
      <c r="S20" s="42"/>
      <c r="T20" s="30"/>
      <c r="U20" s="30"/>
      <c r="V20" s="58">
        <v>28</v>
      </c>
      <c r="W20" s="31"/>
      <c r="X20" s="30"/>
      <c r="Y20" s="58">
        <v>13</v>
      </c>
      <c r="Z20" s="29"/>
      <c r="AA20" s="30"/>
      <c r="AB20" s="58"/>
      <c r="AC20" s="29"/>
      <c r="AD20" s="30"/>
      <c r="AE20" s="58"/>
      <c r="AF20" s="29"/>
      <c r="AG20" s="30"/>
      <c r="AH20" s="58">
        <v>33</v>
      </c>
      <c r="AI20" s="29"/>
      <c r="AJ20" s="30"/>
      <c r="AK20" s="58">
        <v>32</v>
      </c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38" t="str">
        <f>AllDivisions!C36</f>
        <v>KCNC Juniors 3</v>
      </c>
      <c r="B21" s="89">
        <v>15</v>
      </c>
      <c r="D21" s="33"/>
      <c r="E21" s="55">
        <v>42</v>
      </c>
      <c r="G21" s="33"/>
      <c r="H21" s="55">
        <v>20</v>
      </c>
      <c r="J21" s="33"/>
      <c r="K21" s="55">
        <v>7</v>
      </c>
      <c r="M21" s="33"/>
      <c r="N21" s="55">
        <v>23</v>
      </c>
      <c r="P21" s="33"/>
      <c r="Q21" s="55">
        <v>28</v>
      </c>
      <c r="S21" s="33"/>
      <c r="T21" s="37"/>
      <c r="U21" s="37"/>
      <c r="V21" s="43"/>
      <c r="W21" s="89"/>
      <c r="Y21" s="33"/>
      <c r="Z21" s="55">
        <v>19</v>
      </c>
      <c r="AB21" s="33"/>
      <c r="AC21" s="55">
        <v>30</v>
      </c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0">IF(ISBLANK(B21),"",IF(B21="W",5,IF(B21="L",0,IF(B21&gt;D23,5,IF(B21=D23,3,IF(B21&gt;D23-4,2,IF(B21&gt;=D23/2,1,0)))))))</f>
        <v>2</v>
      </c>
      <c r="D22" s="23"/>
      <c r="E22" s="21"/>
      <c r="F22" s="22">
        <f t="shared" ref="F22" si="71">IF(ISBLANK(E21),"",IF(E21="W",5,IF(E21="L",0,IF(E21&gt;G23,5,IF(E21=G23,3,IF(E21&gt;G23-4,2,IF(E21&gt;=G23/2,1,0)))))))</f>
        <v>5</v>
      </c>
      <c r="G22" s="23"/>
      <c r="H22" s="21"/>
      <c r="I22" s="22">
        <f t="shared" ref="I22" si="72">IF(ISBLANK(H21),"",IF(H21="W",5,IF(H21="L",0,IF(H21&gt;J23,5,IF(H21=J23,3,IF(H21&gt;J23-4,2,IF(H21&gt;=J23/2,1,0)))))))</f>
        <v>1</v>
      </c>
      <c r="J22" s="23"/>
      <c r="K22" s="21"/>
      <c r="L22" s="22">
        <f t="shared" ref="L22" si="73">IF(ISBLANK(K21),"",IF(K21="W",5,IF(K21="L",0,IF(K21&gt;M23,5,IF(K21=M23,3,IF(K21&gt;M23-4,2,IF(K21&gt;=M23/2,1,0)))))))</f>
        <v>0</v>
      </c>
      <c r="M22" s="23"/>
      <c r="N22" s="21"/>
      <c r="O22" s="22">
        <f t="shared" ref="O22" si="74">IF(ISBLANK(N21),"",IF(N21="W",5,IF(N21="L",0,IF(N21&gt;P23,5,IF(N21=P23,3,IF(N21&gt;P23-4,2,IF(N21&gt;=P23/2,1,0)))))))</f>
        <v>1</v>
      </c>
      <c r="P22" s="23"/>
      <c r="Q22" s="21"/>
      <c r="R22" s="22">
        <f t="shared" ref="R22" si="75">IF(ISBLANK(Q21),"",IF(Q21="W",5,IF(Q21="L",0,IF(Q21&gt;S23,5,IF(Q21=S23,3,IF(Q21&gt;S23-4,2,IF(Q21&gt;=S23/2,1,0)))))))</f>
        <v>5</v>
      </c>
      <c r="S22" s="23"/>
      <c r="T22" s="39"/>
      <c r="U22" s="39"/>
      <c r="V22" s="44"/>
      <c r="W22" s="25"/>
      <c r="X22" s="22" t="str">
        <f t="shared" ref="X22" si="76">IF(ISBLANK(W21),"",IF(W21="W",5,IF(W21="L",0,IF(W21&gt;Y23,5,IF(W21=Y23,3,IF(W21&gt;Y23-4,2,IF(W21&gt;=Y23/2,1,0)))))))</f>
        <v/>
      </c>
      <c r="Y22" s="23"/>
      <c r="Z22" s="21"/>
      <c r="AA22" s="22">
        <f t="shared" ref="AA22" si="77">IF(ISBLANK(Z21),"",IF(Z21="W",5,IF(Z21="L",0,IF(Z21&gt;AB23,5,IF(Z21=AB23,3,IF(Z21&gt;AB23-4,2,IF(Z21&gt;=AB23/2,1,0)))))))</f>
        <v>1</v>
      </c>
      <c r="AB22" s="23"/>
      <c r="AC22" s="21"/>
      <c r="AD22" s="22">
        <f t="shared" ref="AD22" si="78">IF(ISBLANK(AC21),"",IF(AC21="W",5,IF(AC21="L",0,IF(AC21&gt;AE23,5,IF(AC21=AE23,3,IF(AC21&gt;AE23-4,2,IF(AC21&gt;=AE23/2,1,0)))))))</f>
        <v>5</v>
      </c>
      <c r="AE22" s="23"/>
      <c r="AF22" s="21"/>
      <c r="AG22" s="22" t="str">
        <f t="shared" ref="AG22" si="7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1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8</v>
      </c>
      <c r="AS22" s="23">
        <f>COUNTIF(B22:AQ22,5)</f>
        <v>3</v>
      </c>
      <c r="AT22" s="68">
        <f>COUNTIF(B22:AQ22,3)</f>
        <v>0</v>
      </c>
      <c r="AU22" s="23">
        <f>AR22-AS22-AT22</f>
        <v>5</v>
      </c>
      <c r="AV22" s="64">
        <f>SUM(B21:AQ21)</f>
        <v>184</v>
      </c>
      <c r="AW22" s="68">
        <f>SUM(B23:AQ23)</f>
        <v>209</v>
      </c>
      <c r="AX22" s="23">
        <f>AV22-AW22</f>
        <v>-25</v>
      </c>
      <c r="AY22" s="78">
        <f>AV22/AW22</f>
        <v>0.88038277511961727</v>
      </c>
      <c r="AZ22" s="51"/>
      <c r="BA22" s="85">
        <f>SUM(B22:AQ22)+AZ22</f>
        <v>20</v>
      </c>
      <c r="BB22" s="24">
        <f>RANK(BA22,$BA$3:$BA$23,0)</f>
        <v>5</v>
      </c>
    </row>
    <row r="23" spans="1:54" ht="24.95" customHeight="1" thickBot="1">
      <c r="A23" s="139"/>
      <c r="B23" s="45"/>
      <c r="C23" s="46"/>
      <c r="D23" s="60">
        <v>17</v>
      </c>
      <c r="E23" s="47"/>
      <c r="F23" s="46"/>
      <c r="G23" s="60">
        <v>36</v>
      </c>
      <c r="H23" s="47"/>
      <c r="I23" s="46"/>
      <c r="J23" s="60">
        <v>27</v>
      </c>
      <c r="K23" s="47"/>
      <c r="L23" s="46"/>
      <c r="M23" s="60">
        <v>23</v>
      </c>
      <c r="N23" s="47"/>
      <c r="O23" s="46"/>
      <c r="P23" s="60">
        <v>34</v>
      </c>
      <c r="Q23" s="47"/>
      <c r="R23" s="46"/>
      <c r="S23" s="60">
        <v>11</v>
      </c>
      <c r="T23" s="48"/>
      <c r="U23" s="48"/>
      <c r="V23" s="49"/>
      <c r="W23" s="45"/>
      <c r="X23" s="46"/>
      <c r="Y23" s="60"/>
      <c r="Z23" s="47"/>
      <c r="AA23" s="46"/>
      <c r="AB23" s="60">
        <v>38</v>
      </c>
      <c r="AC23" s="47"/>
      <c r="AD23" s="46"/>
      <c r="AE23" s="60">
        <v>23</v>
      </c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31</v>
      </c>
      <c r="AT25" s="76"/>
      <c r="AU25" s="76">
        <f>SUM(AU3:AU23)</f>
        <v>31</v>
      </c>
      <c r="AV25" s="76">
        <f>SUM(AV3:AV23)</f>
        <v>1516</v>
      </c>
      <c r="AW25" s="76">
        <f>SUM(AW3:AW23)</f>
        <v>1516</v>
      </c>
    </row>
    <row r="27" spans="1:54">
      <c r="AR27" s="11">
        <v>7</v>
      </c>
      <c r="AS27" s="107" t="s">
        <v>74</v>
      </c>
    </row>
    <row r="28" spans="1:54">
      <c r="AR28" s="11">
        <f>AR27*2-2</f>
        <v>12</v>
      </c>
      <c r="AS28" s="107" t="s">
        <v>75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E379-2D1B-ED48-A670-5907DA9B50CC}">
  <sheetPr codeName="Sheet5">
    <pageSetUpPr fitToPage="1"/>
  </sheetPr>
  <dimension ref="A1:BH33"/>
  <sheetViews>
    <sheetView zoomScale="65" zoomScaleNormal="65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S16" sqref="AS16"/>
    </sheetView>
  </sheetViews>
  <sheetFormatPr defaultColWidth="10.85546875" defaultRowHeight="18" outlineLevelCol="1"/>
  <cols>
    <col min="1" max="1" width="18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7" width="5.42578125" style="11" customWidth="1" outlineLevel="1"/>
    <col min="48" max="48" width="8.7109375" style="11" customWidth="1" outlineLevel="1"/>
    <col min="49" max="49" width="5.42578125" style="11" customWidth="1" outlineLevel="1"/>
    <col min="50" max="60" width="10.85546875" style="11"/>
    <col min="61" max="16384" width="10.85546875" style="2"/>
  </cols>
  <sheetData>
    <row r="1" spans="1:60" ht="9.9499999999999993" customHeight="1" thickBot="1"/>
    <row r="2" spans="1:60" s="1" customFormat="1" ht="74.099999999999994" customHeight="1" thickBot="1">
      <c r="A2" s="82" t="s">
        <v>22</v>
      </c>
      <c r="B2" s="5"/>
      <c r="C2" s="6" t="str">
        <f>$A$3</f>
        <v>Hurricane Cyclone</v>
      </c>
      <c r="D2" s="7"/>
      <c r="E2" s="8"/>
      <c r="F2" s="6" t="str">
        <f>$A$6</f>
        <v>Otford Cobras</v>
      </c>
      <c r="G2" s="7"/>
      <c r="H2" s="8"/>
      <c r="I2" s="6" t="str">
        <f>$A$9</f>
        <v>Langton Gemini</v>
      </c>
      <c r="J2" s="7"/>
      <c r="K2" s="8"/>
      <c r="L2" s="6" t="str">
        <f>$A$12</f>
        <v>CFX Jays</v>
      </c>
      <c r="M2" s="7"/>
      <c r="N2" s="8"/>
      <c r="O2" s="6" t="str">
        <f>$A$15</f>
        <v>Jets 2</v>
      </c>
      <c r="P2" s="7"/>
      <c r="Q2" s="8"/>
      <c r="R2" s="6" t="str">
        <f>$A$18</f>
        <v>BG Firebirds</v>
      </c>
      <c r="S2" s="7"/>
      <c r="T2" s="10"/>
      <c r="U2" s="6" t="str">
        <f>$A$21</f>
        <v>Wealden Jaguars</v>
      </c>
      <c r="V2" s="7"/>
      <c r="W2" s="10"/>
      <c r="X2" s="6">
        <f>$A$24</f>
        <v>0</v>
      </c>
      <c r="Y2" s="9"/>
      <c r="Z2" s="10"/>
      <c r="AA2" s="6" t="str">
        <f>$A$3</f>
        <v>Hurricane Cyclone</v>
      </c>
      <c r="AB2" s="7"/>
      <c r="AC2" s="8"/>
      <c r="AD2" s="6" t="str">
        <f>$A$6</f>
        <v>Otford Cobras</v>
      </c>
      <c r="AE2" s="7"/>
      <c r="AF2" s="8"/>
      <c r="AG2" s="6" t="str">
        <f>$A$9</f>
        <v>Langton Gemini</v>
      </c>
      <c r="AH2" s="7"/>
      <c r="AI2" s="8"/>
      <c r="AJ2" s="6" t="str">
        <f>$A$12</f>
        <v>CFX Jays</v>
      </c>
      <c r="AK2" s="7"/>
      <c r="AL2" s="8"/>
      <c r="AM2" s="6" t="str">
        <f>$A$15</f>
        <v>Jets 2</v>
      </c>
      <c r="AN2" s="7"/>
      <c r="AO2" s="8"/>
      <c r="AP2" s="6" t="str">
        <f>$A$18</f>
        <v>BG Firebirds</v>
      </c>
      <c r="AQ2" s="7"/>
      <c r="AR2" s="10"/>
      <c r="AS2" s="6" t="str">
        <f>$A$21</f>
        <v>Wealden Jaguars</v>
      </c>
      <c r="AT2" s="7"/>
      <c r="AU2" s="10"/>
      <c r="AV2" s="6">
        <f>$A$24</f>
        <v>0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50</v>
      </c>
      <c r="BC2" s="75" t="s">
        <v>51</v>
      </c>
      <c r="BD2" s="7" t="s">
        <v>52</v>
      </c>
      <c r="BE2" s="9" t="s">
        <v>53</v>
      </c>
      <c r="BF2" s="5" t="s">
        <v>54</v>
      </c>
      <c r="BG2" s="83" t="s">
        <v>5</v>
      </c>
      <c r="BH2" s="9" t="s">
        <v>55</v>
      </c>
    </row>
    <row r="3" spans="1:60" ht="24.95" customHeight="1">
      <c r="A3" s="140" t="str">
        <f>AllDivisions!C41</f>
        <v>Hurricane Cyclone</v>
      </c>
      <c r="B3" s="12"/>
      <c r="C3" s="13"/>
      <c r="D3" s="14"/>
      <c r="E3" s="52">
        <v>17</v>
      </c>
      <c r="F3" s="15"/>
      <c r="G3" s="15"/>
      <c r="H3" s="56">
        <v>5</v>
      </c>
      <c r="I3" s="16"/>
      <c r="J3" s="57"/>
      <c r="K3" s="56">
        <v>9</v>
      </c>
      <c r="L3" s="16"/>
      <c r="M3" s="57"/>
      <c r="N3" s="56">
        <v>16</v>
      </c>
      <c r="O3" s="16"/>
      <c r="P3" s="57"/>
      <c r="Q3" s="56">
        <v>4</v>
      </c>
      <c r="R3" s="16"/>
      <c r="S3" s="57"/>
      <c r="T3" s="92">
        <v>6</v>
      </c>
      <c r="U3" s="16"/>
      <c r="V3" s="57"/>
      <c r="W3" s="92"/>
      <c r="X3" s="16"/>
      <c r="Y3" s="17"/>
      <c r="Z3" s="37"/>
      <c r="AA3" s="37"/>
      <c r="AB3" s="37"/>
      <c r="AC3" s="55">
        <v>11</v>
      </c>
      <c r="AF3" s="55"/>
      <c r="AH3" s="33"/>
      <c r="AI3" s="55"/>
      <c r="AK3" s="33"/>
      <c r="AL3" s="55"/>
      <c r="AN3" s="33"/>
      <c r="AO3" s="55"/>
      <c r="AQ3" s="33"/>
      <c r="AR3" s="55">
        <v>4</v>
      </c>
      <c r="AT3" s="106"/>
      <c r="AU3" s="104"/>
      <c r="AW3" s="36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0</v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>
        <f t="shared" ref="L4" si="2">IF(ISBLANK(K3),"",IF(K3="W",5,IF(K3="L",0,IF(K3&gt;M5,5,IF(K3=M5,3,IF(K3&gt;M5-4,2,IF(K3&gt;=M5/2,1,0)))))))</f>
        <v>1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0</v>
      </c>
      <c r="S4" s="23"/>
      <c r="T4" s="22"/>
      <c r="U4" s="22">
        <f t="shared" ref="U4" si="5">IF(ISBLANK(T3),"",IF(T3="W",5,IF(T3="L",0,IF(T3&gt;V5,5,IF(T3=V5,3,IF(T3&gt;V5-4,2,IF(T3&gt;=V5/2,1,0)))))))</f>
        <v>0</v>
      </c>
      <c r="V4" s="23"/>
      <c r="W4" s="22"/>
      <c r="X4" s="22" t="str">
        <f t="shared" ref="X4" si="6">IF(ISBLANK(W3),"",IF(W3="W",5,IF(W3="L",0,IF(W3&gt;Y5,5,IF(W3=Y5,3,IF(W3&gt;Y5-4,2,IF(W3&gt;=Y5/2,1,0)))))))</f>
        <v/>
      </c>
      <c r="Y4" s="24"/>
      <c r="Z4" s="39"/>
      <c r="AA4" s="39"/>
      <c r="AB4" s="39"/>
      <c r="AC4" s="21"/>
      <c r="AD4" s="22">
        <f t="shared" ref="AD4" si="7">IF(ISBLANK(AC3),"",IF(AC3="W",5,IF(AC3="L",0,IF(AC3&gt;AE5,5,IF(AC3=AE5,3,IF(AC3&gt;AE5-4,2,IF(AC3&gt;=AE5/2,1,0)))))))</f>
        <v>0</v>
      </c>
      <c r="AE4" s="22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3"/>
      <c r="AR4" s="21"/>
      <c r="AS4" s="22">
        <f t="shared" ref="AS4" si="12">IF(ISBLANK(AR3),"",IF(AR3="W",5,IF(AR3="L",0,IF(AR3&gt;AT5,5,IF(AR3=AT5,3,IF(AR3&gt;AT5-4,2,IF(AR3&gt;=AT5/2,1,0)))))))</f>
        <v>0</v>
      </c>
      <c r="AT4" s="23"/>
      <c r="AU4" s="22"/>
      <c r="AV4" s="22" t="str">
        <f t="shared" ref="AV4" si="13">IF(ISBLANK(AU3),"",IF(AU3="W",5,IF(AU3="L",0,IF(AU3&gt;AW5,5,IF(AU3=AW5,3,IF(AU3&gt;AW5-4,2,IF(AU3&gt;=AW5/2,1,0)))))))</f>
        <v/>
      </c>
      <c r="AW4" s="24"/>
      <c r="AX4" s="64">
        <f>$AX$31-(COUNTBLANK(B4:AW4)-$AX$33)</f>
        <v>8</v>
      </c>
      <c r="AY4" s="23">
        <f>COUNTIF(B4:AW4,5)</f>
        <v>1</v>
      </c>
      <c r="AZ4" s="68">
        <f>COUNTIF(B4:AW4,3)</f>
        <v>0</v>
      </c>
      <c r="BA4" s="23">
        <f>AX4-AY4-AZ4</f>
        <v>7</v>
      </c>
      <c r="BB4" s="64">
        <f>SUM(B3:AW3)</f>
        <v>72</v>
      </c>
      <c r="BC4" s="68">
        <f>SUM(B5:AW5)</f>
        <v>231</v>
      </c>
      <c r="BD4" s="23">
        <f>BB4-BC4</f>
        <v>-159</v>
      </c>
      <c r="BE4" s="78">
        <f>BB4/BC4</f>
        <v>0.31168831168831168</v>
      </c>
      <c r="BF4" s="51"/>
      <c r="BG4" s="85">
        <f>SUM(B4:AW4)+BF4</f>
        <v>6</v>
      </c>
      <c r="BH4" s="24">
        <f>RANK(BG4,$BG$3:$BG$26,0)</f>
        <v>6</v>
      </c>
    </row>
    <row r="5" spans="1:60" ht="24.95" customHeight="1" thickBot="1">
      <c r="A5" s="141"/>
      <c r="B5" s="26"/>
      <c r="C5" s="27"/>
      <c r="D5" s="28"/>
      <c r="E5" s="29"/>
      <c r="F5" s="30"/>
      <c r="G5" s="54">
        <v>45</v>
      </c>
      <c r="H5" s="29"/>
      <c r="I5" s="30"/>
      <c r="J5" s="58">
        <v>11</v>
      </c>
      <c r="K5" s="29"/>
      <c r="L5" s="30"/>
      <c r="M5" s="58">
        <v>15</v>
      </c>
      <c r="N5" s="29"/>
      <c r="O5" s="30"/>
      <c r="P5" s="58">
        <v>10</v>
      </c>
      <c r="Q5" s="29"/>
      <c r="R5" s="30"/>
      <c r="S5" s="58">
        <v>25</v>
      </c>
      <c r="T5" s="30"/>
      <c r="U5" s="30"/>
      <c r="V5" s="58">
        <v>35</v>
      </c>
      <c r="W5" s="30"/>
      <c r="X5" s="30"/>
      <c r="Y5" s="53"/>
      <c r="Z5" s="108"/>
      <c r="AA5" s="41"/>
      <c r="AB5" s="42"/>
      <c r="AC5" s="29"/>
      <c r="AD5" s="30"/>
      <c r="AE5" s="54">
        <v>61</v>
      </c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>
        <v>29</v>
      </c>
      <c r="AU5" s="30"/>
      <c r="AV5" s="30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5" customHeight="1">
      <c r="A6" s="140" t="str">
        <f>AllDivisions!C42</f>
        <v>Otford Cobras</v>
      </c>
      <c r="B6" s="59">
        <v>45</v>
      </c>
      <c r="C6" s="16"/>
      <c r="D6" s="57"/>
      <c r="E6" s="34"/>
      <c r="F6" s="34"/>
      <c r="G6" s="35"/>
      <c r="H6" s="55">
        <v>22</v>
      </c>
      <c r="K6" s="56">
        <v>26</v>
      </c>
      <c r="L6" s="16"/>
      <c r="M6" s="57"/>
      <c r="N6" s="56">
        <v>67</v>
      </c>
      <c r="O6" s="16"/>
      <c r="P6" s="57"/>
      <c r="Q6" s="56">
        <v>39</v>
      </c>
      <c r="R6" s="16"/>
      <c r="S6" s="57"/>
      <c r="T6" s="92">
        <v>36</v>
      </c>
      <c r="U6" s="16"/>
      <c r="V6" s="57"/>
      <c r="W6" s="92"/>
      <c r="X6" s="16"/>
      <c r="Y6" s="17"/>
      <c r="Z6" s="92">
        <v>61</v>
      </c>
      <c r="AA6" s="16"/>
      <c r="AB6" s="57"/>
      <c r="AC6" s="34"/>
      <c r="AD6" s="34"/>
      <c r="AE6" s="35"/>
      <c r="AF6" s="55"/>
      <c r="AI6" s="56"/>
      <c r="AJ6" s="16"/>
      <c r="AK6" s="57"/>
      <c r="AL6" s="56">
        <v>52</v>
      </c>
      <c r="AM6" s="16"/>
      <c r="AN6" s="57"/>
      <c r="AO6" s="56"/>
      <c r="AP6" s="16"/>
      <c r="AQ6" s="57"/>
      <c r="AR6" s="56">
        <v>33</v>
      </c>
      <c r="AS6" s="16"/>
      <c r="AT6" s="57"/>
      <c r="AU6" s="92"/>
      <c r="AV6" s="16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4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5">IF(ISBLANK(H6),"",IF(H6="W",5,IF(H6="L",0,IF(H6&gt;J8,5,IF(H6=J8,3,IF(H6&gt;J8-4,2,IF(H6&gt;=J8/2,1,0)))))))</f>
        <v>5</v>
      </c>
      <c r="J7" s="22"/>
      <c r="K7" s="21"/>
      <c r="L7" s="22">
        <f t="shared" ref="L7" si="16">IF(ISBLANK(K6),"",IF(K6="W",5,IF(K6="L",0,IF(K6&gt;M8,5,IF(K6=M8,3,IF(K6&gt;M8-4,2,IF(K6&gt;=M8/2,1,0)))))))</f>
        <v>5</v>
      </c>
      <c r="M7" s="23"/>
      <c r="N7" s="21"/>
      <c r="O7" s="22">
        <f t="shared" ref="O7" si="17">IF(ISBLANK(N6),"",IF(N6="W",5,IF(N6="L",0,IF(N6&gt;P8,5,IF(N6=P8,3,IF(N6&gt;P8-4,2,IF(N6&gt;=P8/2,1,0)))))))</f>
        <v>5</v>
      </c>
      <c r="P7" s="23"/>
      <c r="Q7" s="21"/>
      <c r="R7" s="22">
        <f t="shared" ref="R7" si="18">IF(ISBLANK(Q6),"",IF(Q6="W",5,IF(Q6="L",0,IF(Q6&gt;S8,5,IF(Q6=S8,3,IF(Q6&gt;S8-4,2,IF(Q6&gt;=S8/2,1,0)))))))</f>
        <v>5</v>
      </c>
      <c r="S7" s="23"/>
      <c r="T7" s="22"/>
      <c r="U7" s="22">
        <f t="shared" ref="U7" si="19">IF(ISBLANK(T6),"",IF(T6="W",5,IF(T6="L",0,IF(T6&gt;V8,5,IF(T6=V8,3,IF(T6&gt;V8-4,2,IF(T6&gt;=V8/2,1,0)))))))</f>
        <v>5</v>
      </c>
      <c r="V7" s="23"/>
      <c r="W7" s="22"/>
      <c r="X7" s="22" t="str">
        <f t="shared" ref="X7" si="20">IF(ISBLANK(W6),"",IF(W6="W",5,IF(W6="L",0,IF(W6&gt;Y8,5,IF(W6=Y8,3,IF(W6&gt;Y8-4,2,IF(W6&gt;=Y8/2,1,0)))))))</f>
        <v/>
      </c>
      <c r="Y7" s="24"/>
      <c r="Z7" s="22"/>
      <c r="AA7" s="22">
        <f t="shared" ref="AA7" si="21">IF(ISBLANK(Z6),"",IF(Z6="W",5,IF(Z6="L",0,IF(Z6&gt;AB8,5,IF(Z6=AB8,3,IF(Z6&gt;AB8-4,2,IF(Z6&gt;=AB8/2,1,0)))))))</f>
        <v>5</v>
      </c>
      <c r="AB7" s="23"/>
      <c r="AC7" s="19"/>
      <c r="AD7" s="19"/>
      <c r="AE7" s="20"/>
      <c r="AF7" s="21"/>
      <c r="AG7" s="22" t="str">
        <f t="shared" ref="AG7" si="22">IF(ISBLANK(AF6),"",IF(AF6="W",5,IF(AF6="L",0,IF(AF6&gt;AH8,5,IF(AF6=AH8,3,IF(AF6&gt;AH8-4,2,IF(AF6&gt;=AH8/2,1,0)))))))</f>
        <v/>
      </c>
      <c r="AH7" s="22"/>
      <c r="AI7" s="21"/>
      <c r="AJ7" s="22" t="str">
        <f t="shared" ref="AJ7" si="23">IF(ISBLANK(AI6),"",IF(AI6="W",5,IF(AI6="L",0,IF(AI6&gt;AK8,5,IF(AI6=AK8,3,IF(AI6&gt;AK8-4,2,IF(AI6&gt;=AK8/2,1,0)))))))</f>
        <v/>
      </c>
      <c r="AK7" s="23"/>
      <c r="AL7" s="21"/>
      <c r="AM7" s="22">
        <f t="shared" ref="AM7" si="24">IF(ISBLANK(AL6),"",IF(AL6="W",5,IF(AL6="L",0,IF(AL6&gt;AN8,5,IF(AL6=AN8,3,IF(AL6&gt;AN8-4,2,IF(AL6&gt;=AN8/2,1,0)))))))</f>
        <v>5</v>
      </c>
      <c r="AN7" s="23"/>
      <c r="AO7" s="21"/>
      <c r="AP7" s="22" t="str">
        <f t="shared" ref="AP7" si="25">IF(ISBLANK(AO6),"",IF(AO6="W",5,IF(AO6="L",0,IF(AO6&gt;AQ8,5,IF(AO6=AQ8,3,IF(AO6&gt;AQ8-4,2,IF(AO6&gt;=AQ8/2,1,0)))))))</f>
        <v/>
      </c>
      <c r="AQ7" s="23"/>
      <c r="AR7" s="21"/>
      <c r="AS7" s="22">
        <f t="shared" ref="AS7" si="26">IF(ISBLANK(AR6),"",IF(AR6="W",5,IF(AR6="L",0,IF(AR6&gt;AT8,5,IF(AR6=AT8,3,IF(AR6&gt;AT8-4,2,IF(AR6&gt;=AT8/2,1,0)))))))</f>
        <v>5</v>
      </c>
      <c r="AT7" s="23"/>
      <c r="AU7" s="22"/>
      <c r="AV7" s="22" t="str">
        <f t="shared" ref="AV7" si="27">IF(ISBLANK(AU6),"",IF(AU6="W",5,IF(AU6="L",0,IF(AU6&gt;AW8,5,IF(AU6=AW8,3,IF(AU6&gt;AW8-4,2,IF(AU6&gt;=AW8/2,1,0)))))))</f>
        <v/>
      </c>
      <c r="AW7" s="24"/>
      <c r="AX7" s="64">
        <f>$AX$31-(COUNTBLANK(B7:AW7)-$AX$33)</f>
        <v>9</v>
      </c>
      <c r="AY7" s="23">
        <f>COUNTIF(B7:AW7,5)</f>
        <v>9</v>
      </c>
      <c r="AZ7" s="68">
        <f>COUNTIF(B7:AW7,3)</f>
        <v>0</v>
      </c>
      <c r="BA7" s="23">
        <f>AX7-AY7-AZ7</f>
        <v>0</v>
      </c>
      <c r="BB7" s="64">
        <f>SUM(B6:AW6)</f>
        <v>381</v>
      </c>
      <c r="BC7" s="68">
        <f>SUM(B8:AW8)</f>
        <v>64</v>
      </c>
      <c r="BD7" s="23">
        <f>BB7-BC7</f>
        <v>317</v>
      </c>
      <c r="BE7" s="78">
        <f>BB7/BC7</f>
        <v>5.953125</v>
      </c>
      <c r="BF7" s="51"/>
      <c r="BG7" s="85">
        <f>SUM(B7:AW7)+BF7</f>
        <v>45</v>
      </c>
      <c r="BH7" s="24">
        <f>RANK(BG7,$BG$3:$BG$26,0)</f>
        <v>1</v>
      </c>
    </row>
    <row r="8" spans="1:60" ht="24.95" customHeight="1" thickBot="1">
      <c r="A8" s="141"/>
      <c r="B8" s="31"/>
      <c r="C8" s="30"/>
      <c r="D8" s="58">
        <v>17</v>
      </c>
      <c r="E8" s="27"/>
      <c r="F8" s="27"/>
      <c r="G8" s="28"/>
      <c r="H8" s="29"/>
      <c r="I8" s="30"/>
      <c r="J8" s="54">
        <v>2</v>
      </c>
      <c r="K8" s="29"/>
      <c r="L8" s="30"/>
      <c r="M8" s="58">
        <v>5</v>
      </c>
      <c r="N8" s="29"/>
      <c r="O8" s="30"/>
      <c r="P8" s="58">
        <v>1</v>
      </c>
      <c r="Q8" s="29"/>
      <c r="R8" s="30"/>
      <c r="S8" s="58">
        <v>6</v>
      </c>
      <c r="T8" s="30"/>
      <c r="U8" s="30"/>
      <c r="V8" s="58">
        <v>6</v>
      </c>
      <c r="W8" s="30"/>
      <c r="X8" s="30"/>
      <c r="Y8" s="53"/>
      <c r="Z8" s="30"/>
      <c r="AA8" s="30"/>
      <c r="AB8" s="58">
        <v>11</v>
      </c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>
        <v>3</v>
      </c>
      <c r="AO8" s="29"/>
      <c r="AP8" s="30"/>
      <c r="AQ8" s="58"/>
      <c r="AR8" s="29"/>
      <c r="AS8" s="30"/>
      <c r="AT8" s="58">
        <v>13</v>
      </c>
      <c r="AU8" s="30"/>
      <c r="AV8" s="30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5" customHeight="1">
      <c r="A9" s="140" t="str">
        <f>AllDivisions!C43</f>
        <v>Langton Gemini</v>
      </c>
      <c r="B9" s="59">
        <v>11</v>
      </c>
      <c r="C9" s="16"/>
      <c r="D9" s="57"/>
      <c r="E9" s="56">
        <v>2</v>
      </c>
      <c r="F9" s="16"/>
      <c r="G9" s="57"/>
      <c r="H9" s="37"/>
      <c r="I9" s="37"/>
      <c r="J9" s="38"/>
      <c r="K9" s="56">
        <v>8</v>
      </c>
      <c r="L9" s="16"/>
      <c r="M9" s="57"/>
      <c r="N9" s="56">
        <v>11</v>
      </c>
      <c r="O9" s="16"/>
      <c r="P9" s="57"/>
      <c r="Q9" s="56">
        <v>11</v>
      </c>
      <c r="R9" s="16"/>
      <c r="S9" s="57"/>
      <c r="T9" s="92">
        <v>8</v>
      </c>
      <c r="U9" s="16"/>
      <c r="V9" s="57"/>
      <c r="W9" s="92"/>
      <c r="X9" s="16"/>
      <c r="Y9" s="17"/>
      <c r="Z9" s="92"/>
      <c r="AA9" s="16"/>
      <c r="AB9" s="57"/>
      <c r="AC9" s="92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>
        <v>19</v>
      </c>
      <c r="AP9" s="16"/>
      <c r="AQ9" s="57"/>
      <c r="AR9" s="56"/>
      <c r="AS9" s="16"/>
      <c r="AT9" s="57"/>
      <c r="AU9" s="92"/>
      <c r="AV9" s="16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8">IF(ISBLANK(B9),"",IF(B9="W",5,IF(B9="L",0,IF(B9&gt;D11,5,IF(B9=D11,3,IF(B9&gt;D11-4,2,IF(B9&gt;=D11/2,1,0)))))))</f>
        <v>5</v>
      </c>
      <c r="D10" s="23"/>
      <c r="E10" s="21"/>
      <c r="F10" s="22">
        <f t="shared" ref="F10" si="29">IF(ISBLANK(E9),"",IF(E9="W",5,IF(E9="L",0,IF(E9&gt;G11,5,IF(E9=G11,3,IF(E9&gt;G11-4,2,IF(E9&gt;=G11/2,1,0)))))))</f>
        <v>0</v>
      </c>
      <c r="G10" s="23"/>
      <c r="H10" s="39"/>
      <c r="I10" s="39"/>
      <c r="J10" s="40"/>
      <c r="K10" s="21"/>
      <c r="L10" s="22">
        <f t="shared" ref="L10" si="30">IF(ISBLANK(K9),"",IF(K9="W",5,IF(K9="L",0,IF(K9&gt;M11,5,IF(K9=M11,3,IF(K9&gt;M11-4,2,IF(K9&gt;=M11/2,1,0)))))))</f>
        <v>2</v>
      </c>
      <c r="M10" s="23"/>
      <c r="N10" s="21"/>
      <c r="O10" s="22">
        <f t="shared" ref="O10" si="31">IF(ISBLANK(N9),"",IF(N9="W",5,IF(N9="L",0,IF(N9&gt;P11,5,IF(N9=P11,3,IF(N9&gt;P11-4,2,IF(N9&gt;=P11/2,1,0)))))))</f>
        <v>5</v>
      </c>
      <c r="P10" s="23"/>
      <c r="Q10" s="21"/>
      <c r="R10" s="22">
        <f t="shared" ref="R10" si="32">IF(ISBLANK(Q9),"",IF(Q9="W",5,IF(Q9="L",0,IF(Q9&gt;S11,5,IF(Q9=S11,3,IF(Q9&gt;S11-4,2,IF(Q9&gt;=S11/2,1,0)))))))</f>
        <v>5</v>
      </c>
      <c r="S10" s="23"/>
      <c r="T10" s="22"/>
      <c r="U10" s="22">
        <f t="shared" ref="U10" si="33">IF(ISBLANK(T9),"",IF(T9="W",5,IF(T9="L",0,IF(T9&gt;V11,5,IF(T9=V11,3,IF(T9&gt;V11-4,2,IF(T9&gt;=V11/2,1,0)))))))</f>
        <v>0</v>
      </c>
      <c r="V10" s="23"/>
      <c r="W10" s="22"/>
      <c r="X10" s="22" t="str">
        <f t="shared" ref="X10" si="34">IF(ISBLANK(W9),"",IF(W9="W",5,IF(W9="L",0,IF(W9&gt;Y11,5,IF(W9=Y11,3,IF(W9&gt;Y11-4,2,IF(W9&gt;=Y11/2,1,0)))))))</f>
        <v/>
      </c>
      <c r="Y10" s="24"/>
      <c r="Z10" s="22"/>
      <c r="AA10" s="22" t="str">
        <f t="shared" ref="AA10" si="35">IF(ISBLANK(Z9),"",IF(Z9="W",5,IF(Z9="L",0,IF(Z9&gt;AB11,5,IF(Z9=AB11,3,IF(Z9&gt;AB11-4,2,IF(Z9&gt;=AB11/2,1,0)))))))</f>
        <v/>
      </c>
      <c r="AB10" s="23"/>
      <c r="AC10" s="22"/>
      <c r="AD10" s="22" t="str">
        <f t="shared" ref="AD10" si="36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7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8">IF(ISBLANK(AL9),"",IF(AL9="W",5,IF(AL9="L",0,IF(AL9&gt;AN11,5,IF(AL9=AN11,3,IF(AL9&gt;AN11-4,2,IF(AL9&gt;=AN11/2,1,0)))))))</f>
        <v/>
      </c>
      <c r="AO10" s="21"/>
      <c r="AP10" s="22">
        <f t="shared" ref="AP10" si="39">IF(ISBLANK(AO9),"",IF(AO9="W",5,IF(AO9="L",0,IF(AO9&gt;AQ11,5,IF(AO9=AQ11,3,IF(AO9&gt;AQ11-4,2,IF(AO9&gt;=AQ11/2,1,0)))))))</f>
        <v>5</v>
      </c>
      <c r="AQ10" s="23"/>
      <c r="AR10" s="21"/>
      <c r="AS10" s="22" t="str">
        <f t="shared" ref="AS10" si="40">IF(ISBLANK(AR9),"",IF(AR9="W",5,IF(AR9="L",0,IF(AR9&gt;AT11,5,IF(AR9=AT11,3,IF(AR9&gt;AT11-4,2,IF(AR9&gt;=AT11/2,1,0)))))))</f>
        <v/>
      </c>
      <c r="AT10" s="23"/>
      <c r="AU10" s="22"/>
      <c r="AV10" s="22" t="str">
        <f t="shared" ref="AV10" si="41">IF(ISBLANK(AU9),"",IF(AU9="W",5,IF(AU9="L",0,IF(AU9&gt;AW11,5,IF(AU9=AW11,3,IF(AU9&gt;AW11-4,2,IF(AU9&gt;=AW11/2,1,0)))))))</f>
        <v/>
      </c>
      <c r="AW10" s="24"/>
      <c r="AX10" s="64">
        <f>$AX$31-(COUNTBLANK(B10:AW10)-$AX$33)</f>
        <v>7</v>
      </c>
      <c r="AY10" s="23">
        <f>COUNTIF(B10:AW10,5)</f>
        <v>4</v>
      </c>
      <c r="AZ10" s="68">
        <f>COUNTIF(B10:AW10,3)</f>
        <v>0</v>
      </c>
      <c r="BA10" s="23">
        <f>AX10-AY10-AZ10</f>
        <v>3</v>
      </c>
      <c r="BB10" s="64">
        <f>SUM(B9:AW9)</f>
        <v>70</v>
      </c>
      <c r="BC10" s="68">
        <f>SUM(B11:AW11)</f>
        <v>82</v>
      </c>
      <c r="BD10" s="23">
        <f>BB10-BC10</f>
        <v>-12</v>
      </c>
      <c r="BE10" s="78">
        <f>BB10/BC10</f>
        <v>0.85365853658536583</v>
      </c>
      <c r="BF10" s="51"/>
      <c r="BG10" s="85">
        <f>SUM(B10:AW10)+BF10</f>
        <v>22</v>
      </c>
      <c r="BH10" s="24">
        <f>RANK(BG10,$BG$3:$BG$26,0)</f>
        <v>4</v>
      </c>
    </row>
    <row r="11" spans="1:60" ht="24.95" customHeight="1" thickBot="1">
      <c r="A11" s="141"/>
      <c r="B11" s="31"/>
      <c r="C11" s="30"/>
      <c r="D11" s="58">
        <v>5</v>
      </c>
      <c r="E11" s="29"/>
      <c r="F11" s="30"/>
      <c r="G11" s="58">
        <v>22</v>
      </c>
      <c r="H11" s="41"/>
      <c r="I11" s="41"/>
      <c r="J11" s="42"/>
      <c r="K11" s="29"/>
      <c r="L11" s="30"/>
      <c r="M11" s="58">
        <v>11</v>
      </c>
      <c r="N11" s="29"/>
      <c r="O11" s="30"/>
      <c r="P11" s="58">
        <v>3</v>
      </c>
      <c r="Q11" s="29"/>
      <c r="R11" s="30"/>
      <c r="S11" s="58">
        <v>7</v>
      </c>
      <c r="T11" s="30"/>
      <c r="U11" s="30"/>
      <c r="V11" s="58">
        <v>21</v>
      </c>
      <c r="W11" s="30"/>
      <c r="X11" s="30"/>
      <c r="Y11" s="53"/>
      <c r="Z11" s="30"/>
      <c r="AA11" s="30"/>
      <c r="AB11" s="58"/>
      <c r="AC11" s="30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>
        <v>13</v>
      </c>
      <c r="AR11" s="29"/>
      <c r="AS11" s="30"/>
      <c r="AT11" s="58"/>
      <c r="AU11" s="30"/>
      <c r="AV11" s="30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5" customHeight="1">
      <c r="A12" s="140" t="str">
        <f>AllDivisions!C44</f>
        <v>CFX Jays</v>
      </c>
      <c r="B12" s="59">
        <v>15</v>
      </c>
      <c r="C12" s="16"/>
      <c r="D12" s="57"/>
      <c r="E12" s="56">
        <v>5</v>
      </c>
      <c r="F12" s="16"/>
      <c r="G12" s="57"/>
      <c r="H12" s="56">
        <v>11</v>
      </c>
      <c r="I12" s="16"/>
      <c r="J12" s="57"/>
      <c r="K12" s="37"/>
      <c r="L12" s="37"/>
      <c r="M12" s="38"/>
      <c r="N12" s="56">
        <v>15</v>
      </c>
      <c r="O12" s="16"/>
      <c r="P12" s="57"/>
      <c r="Q12" s="56">
        <v>30</v>
      </c>
      <c r="R12" s="16"/>
      <c r="S12" s="57"/>
      <c r="T12" s="92">
        <v>18</v>
      </c>
      <c r="U12" s="16"/>
      <c r="V12" s="57"/>
      <c r="W12" s="92"/>
      <c r="X12" s="16"/>
      <c r="Y12" s="17"/>
      <c r="Z12" s="92"/>
      <c r="AA12" s="16"/>
      <c r="AB12" s="57"/>
      <c r="AC12" s="92"/>
      <c r="AD12" s="16"/>
      <c r="AE12" s="57"/>
      <c r="AF12" s="56"/>
      <c r="AG12" s="16"/>
      <c r="AH12" s="57"/>
      <c r="AI12" s="37"/>
      <c r="AJ12" s="37"/>
      <c r="AK12" s="38"/>
      <c r="AL12" s="56">
        <v>20</v>
      </c>
      <c r="AM12" s="16"/>
      <c r="AN12" s="57"/>
      <c r="AO12" s="56"/>
      <c r="AP12" s="16"/>
      <c r="AQ12" s="57"/>
      <c r="AR12" s="56">
        <v>14</v>
      </c>
      <c r="AS12" s="16"/>
      <c r="AT12" s="57"/>
      <c r="AU12" s="92"/>
      <c r="AV12" s="16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42">IF(ISBLANK(B12),"",IF(B12="W",5,IF(B12="L",0,IF(B12&gt;D14,5,IF(B12=D14,3,IF(B12&gt;D14-4,2,IF(B12&gt;=D14/2,1,0)))))))</f>
        <v>5</v>
      </c>
      <c r="D13" s="23"/>
      <c r="E13" s="21"/>
      <c r="F13" s="22">
        <f t="shared" ref="F13" si="43">IF(ISBLANK(E12),"",IF(E12="W",5,IF(E12="L",0,IF(E12&gt;G14,5,IF(E12=G14,3,IF(E12&gt;G14-4,2,IF(E12&gt;=G14/2,1,0)))))))</f>
        <v>0</v>
      </c>
      <c r="G13" s="23"/>
      <c r="H13" s="21"/>
      <c r="I13" s="22">
        <f t="shared" ref="I13" si="44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45">IF(ISBLANK(N12),"",IF(N12="W",5,IF(N12="L",0,IF(N12&gt;P14,5,IF(N12=P14,3,IF(N12&gt;P14-4,2,IF(N12&gt;=P14/2,1,0)))))))</f>
        <v>5</v>
      </c>
      <c r="P13" s="23"/>
      <c r="Q13" s="21"/>
      <c r="R13" s="22">
        <f t="shared" ref="R13" si="46">IF(ISBLANK(Q12),"",IF(Q12="W",5,IF(Q12="L",0,IF(Q12&gt;S14,5,IF(Q12=S14,3,IF(Q12&gt;S14-4,2,IF(Q12&gt;=S14/2,1,0)))))))</f>
        <v>5</v>
      </c>
      <c r="S13" s="23"/>
      <c r="T13" s="22"/>
      <c r="U13" s="22">
        <f t="shared" ref="U13" si="47">IF(ISBLANK(T12),"",IF(T12="W",5,IF(T12="L",0,IF(T12&gt;V14,5,IF(T12=V14,3,IF(T12&gt;V14-4,2,IF(T12&gt;=V14/2,1,0)))))))</f>
        <v>3</v>
      </c>
      <c r="V13" s="23"/>
      <c r="W13" s="22"/>
      <c r="X13" s="22" t="str">
        <f t="shared" ref="X13" si="48">IF(ISBLANK(W12),"",IF(W12="W",5,IF(W12="L",0,IF(W12&gt;Y14,5,IF(W12=Y14,3,IF(W12&gt;Y14-4,2,IF(W12&gt;=Y14/2,1,0)))))))</f>
        <v/>
      </c>
      <c r="Y13" s="24"/>
      <c r="Z13" s="22"/>
      <c r="AA13" s="22" t="str">
        <f t="shared" ref="AA13" si="49">IF(ISBLANK(Z12),"",IF(Z12="W",5,IF(Z12="L",0,IF(Z12&gt;AB14,5,IF(Z12=AB14,3,IF(Z12&gt;AB14-4,2,IF(Z12&gt;=AB14/2,1,0)))))))</f>
        <v/>
      </c>
      <c r="AB13" s="23"/>
      <c r="AC13" s="22"/>
      <c r="AD13" s="22" t="str">
        <f t="shared" ref="AD13" si="50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51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>
        <f t="shared" ref="AM13" si="52">IF(ISBLANK(AL12),"",IF(AL12="W",5,IF(AL12="L",0,IF(AL12&gt;AN14,5,IF(AL12=AN14,3,IF(AL12&gt;AN14-4,2,IF(AL12&gt;=AN14/2,1,0)))))))</f>
        <v>5</v>
      </c>
      <c r="AN13" s="23"/>
      <c r="AO13" s="21"/>
      <c r="AP13" s="22" t="str">
        <f t="shared" ref="AP13" si="53">IF(ISBLANK(AO12),"",IF(AO12="W",5,IF(AO12="L",0,IF(AO12&gt;AQ14,5,IF(AO12=AQ14,3,IF(AO12&gt;AQ14-4,2,IF(AO12&gt;=AQ14/2,1,0)))))))</f>
        <v/>
      </c>
      <c r="AQ13" s="23"/>
      <c r="AR13" s="21"/>
      <c r="AS13" s="22">
        <f t="shared" ref="AS13" si="54">IF(ISBLANK(AR12),"",IF(AR12="W",5,IF(AR12="L",0,IF(AR12&gt;AT14,5,IF(AR12=AT14,3,IF(AR12&gt;AT14-4,2,IF(AR12&gt;=AT14/2,1,0)))))))</f>
        <v>2</v>
      </c>
      <c r="AT13" s="23"/>
      <c r="AU13" s="22"/>
      <c r="AV13" s="22" t="str">
        <f t="shared" ref="AV13" si="55">IF(ISBLANK(AU12),"",IF(AU12="W",5,IF(AU12="L",0,IF(AU12&gt;AW14,5,IF(AU12=AW14,3,IF(AU12&gt;AW14-4,2,IF(AU12&gt;=AW14/2,1,0)))))))</f>
        <v/>
      </c>
      <c r="AW13" s="24"/>
      <c r="AX13" s="64">
        <f>$AX$31-(COUNTBLANK(B13:AW13)-$AX$33)</f>
        <v>8</v>
      </c>
      <c r="AY13" s="23">
        <f>COUNTIF(B13:AW13,5)</f>
        <v>5</v>
      </c>
      <c r="AZ13" s="68">
        <f>COUNTIF(B13:AW13,3)</f>
        <v>1</v>
      </c>
      <c r="BA13" s="23">
        <f>AX13-AY13-AZ13</f>
        <v>2</v>
      </c>
      <c r="BB13" s="64">
        <f>SUM(B12:AW12)</f>
        <v>128</v>
      </c>
      <c r="BC13" s="68">
        <f>SUM(B14:AW14)</f>
        <v>95</v>
      </c>
      <c r="BD13" s="23">
        <f>BB13-BC13</f>
        <v>33</v>
      </c>
      <c r="BE13" s="78">
        <f>BB13/BC13</f>
        <v>1.3473684210526315</v>
      </c>
      <c r="BF13" s="51"/>
      <c r="BG13" s="85">
        <f>SUM(B13:AW13)+BF13</f>
        <v>30</v>
      </c>
      <c r="BH13" s="24">
        <f>RANK(BG13,$BG$3:$BG$26,0)</f>
        <v>3</v>
      </c>
    </row>
    <row r="14" spans="1:60" ht="24.95" customHeight="1" thickBot="1">
      <c r="A14" s="141"/>
      <c r="B14" s="31"/>
      <c r="C14" s="30"/>
      <c r="D14" s="58">
        <v>9</v>
      </c>
      <c r="E14" s="29"/>
      <c r="F14" s="30"/>
      <c r="G14" s="58">
        <v>26</v>
      </c>
      <c r="H14" s="29"/>
      <c r="I14" s="30"/>
      <c r="J14" s="58">
        <v>8</v>
      </c>
      <c r="K14" s="41"/>
      <c r="L14" s="41"/>
      <c r="M14" s="42"/>
      <c r="N14" s="29"/>
      <c r="O14" s="30"/>
      <c r="P14" s="58">
        <v>3</v>
      </c>
      <c r="Q14" s="29"/>
      <c r="R14" s="30"/>
      <c r="S14" s="58">
        <v>8</v>
      </c>
      <c r="T14" s="30"/>
      <c r="U14" s="30"/>
      <c r="V14" s="58">
        <v>18</v>
      </c>
      <c r="W14" s="30"/>
      <c r="X14" s="30"/>
      <c r="Y14" s="53"/>
      <c r="Z14" s="30"/>
      <c r="AA14" s="30"/>
      <c r="AB14" s="58"/>
      <c r="AC14" s="30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>
        <v>8</v>
      </c>
      <c r="AO14" s="29"/>
      <c r="AP14" s="30"/>
      <c r="AQ14" s="58"/>
      <c r="AR14" s="29"/>
      <c r="AS14" s="30"/>
      <c r="AT14" s="58">
        <v>15</v>
      </c>
      <c r="AU14" s="30"/>
      <c r="AV14" s="30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5" customHeight="1">
      <c r="A15" s="140" t="str">
        <f>AllDivisions!C45</f>
        <v>Jets 2</v>
      </c>
      <c r="B15" s="59">
        <v>10</v>
      </c>
      <c r="C15" s="16"/>
      <c r="D15" s="57"/>
      <c r="E15" s="56">
        <v>1</v>
      </c>
      <c r="F15" s="16"/>
      <c r="G15" s="57"/>
      <c r="H15" s="56">
        <v>3</v>
      </c>
      <c r="I15" s="16"/>
      <c r="J15" s="57"/>
      <c r="K15" s="56">
        <v>3</v>
      </c>
      <c r="L15" s="16"/>
      <c r="M15" s="57"/>
      <c r="N15" s="90"/>
      <c r="O15" s="90"/>
      <c r="P15" s="91"/>
      <c r="Q15" s="56">
        <v>3</v>
      </c>
      <c r="R15" s="16"/>
      <c r="S15" s="57"/>
      <c r="T15" s="92">
        <v>9</v>
      </c>
      <c r="U15" s="16"/>
      <c r="V15" s="57"/>
      <c r="W15" s="92"/>
      <c r="X15" s="16"/>
      <c r="Y15" s="17"/>
      <c r="Z15" s="92"/>
      <c r="AA15" s="16"/>
      <c r="AB15" s="57"/>
      <c r="AC15" s="92">
        <v>3</v>
      </c>
      <c r="AD15" s="16"/>
      <c r="AE15" s="57"/>
      <c r="AF15" s="56"/>
      <c r="AG15" s="16"/>
      <c r="AH15" s="57"/>
      <c r="AI15" s="56">
        <v>8</v>
      </c>
      <c r="AJ15" s="16"/>
      <c r="AK15" s="57"/>
      <c r="AL15" s="37"/>
      <c r="AM15" s="37"/>
      <c r="AN15" s="38"/>
      <c r="AO15" s="56" t="s">
        <v>102</v>
      </c>
      <c r="AP15" s="16"/>
      <c r="AQ15" s="57"/>
      <c r="AR15" s="56"/>
      <c r="AS15" s="16"/>
      <c r="AT15" s="57"/>
      <c r="AU15" s="92"/>
      <c r="AV15" s="16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56">IF(ISBLANK(B15),"",IF(B15="W",5,IF(B15="L",0,IF(B15&gt;D17,5,IF(B15=D17,3,IF(B15&gt;D17-4,2,IF(B15&gt;=D17/2,1,0)))))))</f>
        <v>1</v>
      </c>
      <c r="D16" s="23"/>
      <c r="E16" s="21"/>
      <c r="F16" s="22">
        <f t="shared" ref="F16" si="57">IF(ISBLANK(E15),"",IF(E15="W",5,IF(E15="L",0,IF(E15&gt;G17,5,IF(E15=G17,3,IF(E15&gt;G17-4,2,IF(E15&gt;=G17/2,1,0)))))))</f>
        <v>0</v>
      </c>
      <c r="G16" s="23"/>
      <c r="H16" s="21"/>
      <c r="I16" s="22">
        <f t="shared" ref="I16" si="58">IF(ISBLANK(H15),"",IF(H15="W",5,IF(H15="L",0,IF(H15&gt;J17,5,IF(H15=J17,3,IF(H15&gt;J17-4,2,IF(H15&gt;=J17/2,1,0)))))))</f>
        <v>0</v>
      </c>
      <c r="J16" s="23"/>
      <c r="K16" s="21"/>
      <c r="L16" s="22">
        <f t="shared" ref="L16" si="59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60">IF(ISBLANK(Q15),"",IF(Q15="W",5,IF(Q15="L",0,IF(Q15&gt;S17,5,IF(Q15=S17,3,IF(Q15&gt;S17-4,2,IF(Q15&gt;=S17/2,1,0)))))))</f>
        <v>0</v>
      </c>
      <c r="S16" s="23"/>
      <c r="T16" s="22"/>
      <c r="U16" s="22">
        <f t="shared" ref="U16" si="61">IF(ISBLANK(T15),"",IF(T15="W",5,IF(T15="L",0,IF(T15&gt;V17,5,IF(T15=V17,3,IF(T15&gt;V17-4,2,IF(T15&gt;=V17/2,1,0)))))))</f>
        <v>0</v>
      </c>
      <c r="V16" s="23"/>
      <c r="W16" s="22"/>
      <c r="X16" s="22" t="str">
        <f t="shared" ref="X16" si="62">IF(ISBLANK(W15),"",IF(W15="W",5,IF(W15="L",0,IF(W15&gt;Y17,5,IF(W15=Y17,3,IF(W15&gt;Y17-4,2,IF(W15&gt;=Y17/2,1,0)))))))</f>
        <v/>
      </c>
      <c r="Y16" s="24"/>
      <c r="Z16" s="22"/>
      <c r="AA16" s="22" t="str">
        <f t="shared" ref="AA16" si="63">IF(ISBLANK(Z15),"",IF(Z15="W",5,IF(Z15="L",0,IF(Z15&gt;AB17,5,IF(Z15=AB17,3,IF(Z15&gt;AB17-4,2,IF(Z15&gt;=AB17/2,1,0)))))))</f>
        <v/>
      </c>
      <c r="AB16" s="23"/>
      <c r="AC16" s="22"/>
      <c r="AD16" s="22">
        <f t="shared" ref="AD16" si="64">IF(ISBLANK(AC15),"",IF(AC15="W",5,IF(AC15="L",0,IF(AC15&gt;AE17,5,IF(AC15=AE17,3,IF(AC15&gt;AE17-4,2,IF(AC15&gt;=AE17/2,1,0)))))))</f>
        <v>0</v>
      </c>
      <c r="AE16" s="23"/>
      <c r="AF16" s="21"/>
      <c r="AG16" s="22" t="str">
        <f t="shared" ref="AG16" si="65">IF(ISBLANK(AF15),"",IF(AF15="W",5,IF(AF15="L",0,IF(AF15&gt;AH17,5,IF(AF15=AH17,3,IF(AF15&gt;AH17-4,2,IF(AF15&gt;=AH17/2,1,0)))))))</f>
        <v/>
      </c>
      <c r="AH16" s="23"/>
      <c r="AI16" s="21"/>
      <c r="AJ16" s="22">
        <f t="shared" ref="AJ16" si="66">IF(ISBLANK(AI15),"",IF(AI15="W",5,IF(AI15="L",0,IF(AI15&gt;AK17,5,IF(AI15=AK17,3,IF(AI15&gt;AK17-4,2,IF(AI15&gt;=AK17/2,1,0)))))))</f>
        <v>0</v>
      </c>
      <c r="AK16" s="23"/>
      <c r="AL16" s="39"/>
      <c r="AM16" s="39"/>
      <c r="AN16" s="40"/>
      <c r="AO16" s="21"/>
      <c r="AP16" s="22">
        <f t="shared" ref="AP16" si="67">IF(ISBLANK(AO15),"",IF(AO15="W",5,IF(AO15="L",0,IF(AO15&gt;AQ17,5,IF(AO15=AQ17,3,IF(AO15&gt;AQ17-4,2,IF(AO15&gt;=AQ17/2,1,0)))))))</f>
        <v>5</v>
      </c>
      <c r="AQ16" s="23"/>
      <c r="AR16" s="21"/>
      <c r="AS16" s="22" t="str">
        <f t="shared" ref="AS16" si="68">IF(ISBLANK(AR15),"",IF(AR15="W",5,IF(AR15="L",0,IF(AR15&gt;AT17,5,IF(AR15=AT17,3,IF(AR15&gt;AT17-4,2,IF(AR15&gt;=AT17/2,1,0)))))))</f>
        <v/>
      </c>
      <c r="AT16" s="23"/>
      <c r="AU16" s="22"/>
      <c r="AV16" s="22" t="str">
        <f t="shared" ref="AV16" si="69">IF(ISBLANK(AU15),"",IF(AU15="W",5,IF(AU15="L",0,IF(AU15&gt;AW17,5,IF(AU15=AW17,3,IF(AU15&gt;AW17-4,2,IF(AU15&gt;=AW17/2,1,0)))))))</f>
        <v/>
      </c>
      <c r="AW16" s="24"/>
      <c r="AX16" s="64">
        <f>$AX$31-(COUNTBLANK(B16:AW16)-$AX$33)</f>
        <v>9</v>
      </c>
      <c r="AY16" s="23">
        <f>COUNTIF(B16:AW16,5)</f>
        <v>1</v>
      </c>
      <c r="AZ16" s="68">
        <f>COUNTIF(B16:AW16,3)</f>
        <v>0</v>
      </c>
      <c r="BA16" s="23">
        <f>AX16-AY16-AZ16</f>
        <v>8</v>
      </c>
      <c r="BB16" s="64">
        <f>SUM(B15:AW15)</f>
        <v>40</v>
      </c>
      <c r="BC16" s="68">
        <f>SUM(B17:AW17)</f>
        <v>238</v>
      </c>
      <c r="BD16" s="23">
        <f>BB16-BC16</f>
        <v>-198</v>
      </c>
      <c r="BE16" s="78">
        <f>BB16/BC16</f>
        <v>0.16806722689075632</v>
      </c>
      <c r="BF16" s="51"/>
      <c r="BG16" s="85">
        <f>SUM(B16:AW16)+BF16</f>
        <v>6</v>
      </c>
      <c r="BH16" s="24">
        <f>RANK(BG16,$BG$3:$BG$26,0)</f>
        <v>6</v>
      </c>
    </row>
    <row r="17" spans="1:60" ht="24.95" customHeight="1" thickBot="1">
      <c r="A17" s="141"/>
      <c r="B17" s="31"/>
      <c r="C17" s="30"/>
      <c r="D17" s="58">
        <v>16</v>
      </c>
      <c r="E17" s="29"/>
      <c r="F17" s="30"/>
      <c r="G17" s="58">
        <v>67</v>
      </c>
      <c r="H17" s="29"/>
      <c r="I17" s="30"/>
      <c r="J17" s="58">
        <v>11</v>
      </c>
      <c r="K17" s="29"/>
      <c r="L17" s="30"/>
      <c r="M17" s="58">
        <v>15</v>
      </c>
      <c r="N17" s="41"/>
      <c r="O17" s="41"/>
      <c r="P17" s="42"/>
      <c r="Q17" s="29"/>
      <c r="R17" s="30"/>
      <c r="S17" s="58">
        <v>24</v>
      </c>
      <c r="T17" s="30"/>
      <c r="U17" s="30"/>
      <c r="V17" s="58">
        <v>33</v>
      </c>
      <c r="W17" s="30"/>
      <c r="X17" s="30"/>
      <c r="Y17" s="53"/>
      <c r="Z17" s="30"/>
      <c r="AA17" s="30"/>
      <c r="AB17" s="58"/>
      <c r="AC17" s="30"/>
      <c r="AD17" s="30"/>
      <c r="AE17" s="58">
        <v>52</v>
      </c>
      <c r="AF17" s="29"/>
      <c r="AG17" s="30"/>
      <c r="AH17" s="58"/>
      <c r="AI17" s="29"/>
      <c r="AJ17" s="30"/>
      <c r="AK17" s="58">
        <v>20</v>
      </c>
      <c r="AL17" s="41"/>
      <c r="AM17" s="41"/>
      <c r="AN17" s="42"/>
      <c r="AO17" s="29"/>
      <c r="AP17" s="30"/>
      <c r="AQ17" s="58" t="s">
        <v>101</v>
      </c>
      <c r="AR17" s="29"/>
      <c r="AS17" s="30"/>
      <c r="AT17" s="58"/>
      <c r="AU17" s="30"/>
      <c r="AV17" s="30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5" customHeight="1">
      <c r="A18" s="140" t="str">
        <f>AllDivisions!C46</f>
        <v>BG Firebirds</v>
      </c>
      <c r="B18" s="59">
        <v>25</v>
      </c>
      <c r="C18" s="16"/>
      <c r="D18" s="57"/>
      <c r="E18" s="56">
        <v>6</v>
      </c>
      <c r="F18" s="16"/>
      <c r="G18" s="57"/>
      <c r="H18" s="56">
        <v>7</v>
      </c>
      <c r="I18" s="16"/>
      <c r="J18" s="57"/>
      <c r="K18" s="56">
        <v>8</v>
      </c>
      <c r="L18" s="16"/>
      <c r="M18" s="57"/>
      <c r="N18" s="56">
        <v>24</v>
      </c>
      <c r="O18" s="16"/>
      <c r="P18" s="57"/>
      <c r="Q18" s="90"/>
      <c r="R18" s="90"/>
      <c r="S18" s="91"/>
      <c r="T18" s="92">
        <v>20</v>
      </c>
      <c r="U18" s="16"/>
      <c r="V18" s="57"/>
      <c r="W18" s="92"/>
      <c r="X18" s="16"/>
      <c r="Y18" s="17"/>
      <c r="Z18" s="92"/>
      <c r="AA18" s="16"/>
      <c r="AB18" s="57"/>
      <c r="AC18" s="92"/>
      <c r="AD18" s="16"/>
      <c r="AE18" s="57"/>
      <c r="AF18" s="56">
        <v>13</v>
      </c>
      <c r="AG18" s="16"/>
      <c r="AH18" s="57"/>
      <c r="AI18" s="56"/>
      <c r="AJ18" s="16"/>
      <c r="AK18" s="57"/>
      <c r="AL18" s="56" t="s">
        <v>101</v>
      </c>
      <c r="AM18" s="16" t="s">
        <v>104</v>
      </c>
      <c r="AN18" s="57"/>
      <c r="AO18" s="90"/>
      <c r="AP18" s="90"/>
      <c r="AQ18" s="91"/>
      <c r="AR18" s="56"/>
      <c r="AS18" s="16"/>
      <c r="AT18" s="57"/>
      <c r="AU18" s="92"/>
      <c r="AV18" s="16"/>
      <c r="AW18" s="17"/>
      <c r="AX18" s="63"/>
      <c r="AY18" s="57"/>
      <c r="AZ18" s="67"/>
      <c r="BA18" s="57"/>
      <c r="BB18" s="63"/>
      <c r="BC18" s="67"/>
      <c r="BD18" s="57"/>
      <c r="BE18" s="80"/>
      <c r="BF18" s="16"/>
      <c r="BG18" s="87"/>
      <c r="BH18" s="17"/>
    </row>
    <row r="19" spans="1:60" s="4" customFormat="1" ht="36" customHeight="1">
      <c r="A19" s="138"/>
      <c r="B19" s="25"/>
      <c r="C19" s="22">
        <f t="shared" ref="C19" si="70">IF(ISBLANK(B18),"",IF(B18="W",5,IF(B18="L",0,IF(B18&gt;D20,5,IF(B18=D20,3,IF(B18&gt;D20-4,2,IF(B18&gt;=D20/2,1,0)))))))</f>
        <v>5</v>
      </c>
      <c r="D19" s="23"/>
      <c r="E19" s="21"/>
      <c r="F19" s="22">
        <f t="shared" ref="F19" si="71">IF(ISBLANK(E18),"",IF(E18="W",5,IF(E18="L",0,IF(E18&gt;G20,5,IF(E18=G20,3,IF(E18&gt;G20-4,2,IF(E18&gt;=G20/2,1,0)))))))</f>
        <v>0</v>
      </c>
      <c r="G19" s="23"/>
      <c r="H19" s="21"/>
      <c r="I19" s="22">
        <f t="shared" ref="I19" si="72">IF(ISBLANK(H18),"",IF(H18="W",5,IF(H18="L",0,IF(H18&gt;J20,5,IF(H18=J20,3,IF(H18&gt;J20-4,2,IF(H18&gt;=J20/2,1,0)))))))</f>
        <v>1</v>
      </c>
      <c r="J19" s="23"/>
      <c r="K19" s="21"/>
      <c r="L19" s="22">
        <f t="shared" ref="L19" si="73">IF(ISBLANK(K18),"",IF(K18="W",5,IF(K18="L",0,IF(K18&gt;M20,5,IF(K18=M20,3,IF(K18&gt;M20-4,2,IF(K18&gt;=M20/2,1,0)))))))</f>
        <v>0</v>
      </c>
      <c r="M19" s="23"/>
      <c r="N19" s="21"/>
      <c r="O19" s="22">
        <f t="shared" ref="O19" si="7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>
        <f t="shared" ref="U19" si="75">IF(ISBLANK(T18),"",IF(T18="W",5,IF(T18="L",0,IF(T18&gt;V20,5,IF(T18=V20,3,IF(T18&gt;V20-4,2,IF(T18&gt;=V20/2,1,0)))))))</f>
        <v>2</v>
      </c>
      <c r="V19" s="23"/>
      <c r="W19" s="22"/>
      <c r="X19" s="22" t="str">
        <f t="shared" ref="X19" si="76">IF(ISBLANK(W18),"",IF(W18="W",5,IF(W18="L",0,IF(W18&gt;Y20,5,IF(W18=Y20,3,IF(W18&gt;Y20-4,2,IF(W18&gt;=Y20/2,1,0)))))))</f>
        <v/>
      </c>
      <c r="Y19" s="24"/>
      <c r="Z19" s="22"/>
      <c r="AA19" s="22" t="str">
        <f t="shared" ref="AA19" si="77">IF(ISBLANK(Z18),"",IF(Z18="W",5,IF(Z18="L",0,IF(Z18&gt;AB20,5,IF(Z18=AB20,3,IF(Z18&gt;AB20-4,2,IF(Z18&gt;=AB20/2,1,0)))))))</f>
        <v/>
      </c>
      <c r="AB19" s="23"/>
      <c r="AC19" s="22"/>
      <c r="AD19" s="22" t="str">
        <f t="shared" ref="AD19" si="78">IF(ISBLANK(AC18),"",IF(AC18="W",5,IF(AC18="L",0,IF(AC18&gt;AE20,5,IF(AC18=AE20,3,IF(AC18&gt;AE20-4,2,IF(AC18&gt;=AE20/2,1,0)))))))</f>
        <v/>
      </c>
      <c r="AE19" s="23"/>
      <c r="AF19" s="21"/>
      <c r="AG19" s="22">
        <f t="shared" ref="AG19" si="79">IF(ISBLANK(AF18),"",IF(AF18="W",5,IF(AF18="L",0,IF(AF18&gt;AH20,5,IF(AF18=AH20,3,IF(AF18&gt;AH20-4,2,IF(AF18&gt;=AH20/2,1,0)))))))</f>
        <v>1</v>
      </c>
      <c r="AH19" s="23"/>
      <c r="AI19" s="21"/>
      <c r="AJ19" s="22" t="str">
        <f t="shared" ref="AJ19" si="80">IF(ISBLANK(AI18),"",IF(AI18="W",5,IF(AI18="L",0,IF(AI18&gt;AK20,5,IF(AI18=AK20,3,IF(AI18&gt;AK20-4,2,IF(AI18&gt;=AK20/2,1,0)))))))</f>
        <v/>
      </c>
      <c r="AK19" s="23"/>
      <c r="AL19" s="21"/>
      <c r="AM19" s="22">
        <f t="shared" ref="AM19" si="81">IF(ISBLANK(AL18),"",IF(AL18="W",5,IF(AL18="L",0,IF(AL18&gt;AN20,5,IF(AL18=AN20,3,IF(AL18&gt;AN20-4,2,IF(AL18&gt;=AN20/2,1,0)))))))</f>
        <v>0</v>
      </c>
      <c r="AN19" s="23"/>
      <c r="AO19" s="39"/>
      <c r="AP19" s="39"/>
      <c r="AQ19" s="40"/>
      <c r="AR19" s="21"/>
      <c r="AS19" s="22" t="str">
        <f t="shared" ref="AS19" si="82">IF(ISBLANK(AR18),"",IF(AR18="W",5,IF(AR18="L",0,IF(AR18&gt;AT20,5,IF(AR18=AT20,3,IF(AR18&gt;AT20-4,2,IF(AR18&gt;=AT20/2,1,0)))))))</f>
        <v/>
      </c>
      <c r="AT19" s="23"/>
      <c r="AU19" s="22"/>
      <c r="AV19" s="22" t="str">
        <f t="shared" ref="AV19" si="83">IF(ISBLANK(AU18),"",IF(AU18="W",5,IF(AU18="L",0,IF(AU18&gt;AW20,5,IF(AU18=AW20,3,IF(AU18&gt;AW20-4,2,IF(AU18&gt;=AW20/2,1,0)))))))</f>
        <v/>
      </c>
      <c r="AW19" s="24"/>
      <c r="AX19" s="64">
        <f>$AX$31-(COUNTBLANK(B19:AW19)-$AX$33)</f>
        <v>8</v>
      </c>
      <c r="AY19" s="23">
        <f>COUNTIF(B19:AW19,5)</f>
        <v>2</v>
      </c>
      <c r="AZ19" s="68">
        <f>COUNTIF(B19:AW19,3)</f>
        <v>0</v>
      </c>
      <c r="BA19" s="23">
        <f>AX19-AY19-AZ19</f>
        <v>6</v>
      </c>
      <c r="BB19" s="64">
        <f>SUM(B18:AW18)</f>
        <v>103</v>
      </c>
      <c r="BC19" s="68">
        <f>SUM(B20:AW20)</f>
        <v>127</v>
      </c>
      <c r="BD19" s="23">
        <f>BB19-BC19</f>
        <v>-24</v>
      </c>
      <c r="BE19" s="78">
        <f>BB19/BC19</f>
        <v>0.8110236220472441</v>
      </c>
      <c r="BF19" s="51"/>
      <c r="BG19" s="85">
        <f>SUM(B19:AW19)+BF19</f>
        <v>14</v>
      </c>
      <c r="BH19" s="24">
        <f>RANK(BG19,$BG$3:$BG$26,0)</f>
        <v>5</v>
      </c>
    </row>
    <row r="20" spans="1:60" ht="24.95" customHeight="1" thickBot="1">
      <c r="A20" s="141"/>
      <c r="B20" s="31"/>
      <c r="C20" s="30"/>
      <c r="D20" s="58">
        <v>4</v>
      </c>
      <c r="E20" s="29"/>
      <c r="F20" s="30"/>
      <c r="G20" s="58">
        <v>39</v>
      </c>
      <c r="H20" s="29"/>
      <c r="I20" s="30"/>
      <c r="J20" s="58">
        <v>11</v>
      </c>
      <c r="K20" s="29"/>
      <c r="L20" s="30"/>
      <c r="M20" s="58">
        <v>30</v>
      </c>
      <c r="N20" s="29"/>
      <c r="O20" s="30"/>
      <c r="P20" s="58">
        <v>3</v>
      </c>
      <c r="Q20" s="41"/>
      <c r="R20" s="41"/>
      <c r="S20" s="42"/>
      <c r="T20" s="30"/>
      <c r="U20" s="30"/>
      <c r="V20" s="58">
        <v>21</v>
      </c>
      <c r="W20" s="30"/>
      <c r="X20" s="30"/>
      <c r="Y20" s="53"/>
      <c r="Z20" s="30"/>
      <c r="AA20" s="30"/>
      <c r="AB20" s="58"/>
      <c r="AC20" s="30"/>
      <c r="AD20" s="30"/>
      <c r="AE20" s="58"/>
      <c r="AF20" s="29"/>
      <c r="AG20" s="30"/>
      <c r="AH20" s="58">
        <v>19</v>
      </c>
      <c r="AI20" s="29"/>
      <c r="AJ20" s="30"/>
      <c r="AK20" s="58"/>
      <c r="AL20" s="29"/>
      <c r="AM20" s="30"/>
      <c r="AN20" s="58" t="s">
        <v>102</v>
      </c>
      <c r="AO20" s="41"/>
      <c r="AP20" s="41"/>
      <c r="AQ20" s="42"/>
      <c r="AR20" s="29"/>
      <c r="AS20" s="30"/>
      <c r="AT20" s="58"/>
      <c r="AU20" s="30"/>
      <c r="AV20" s="30"/>
      <c r="AW20" s="53"/>
      <c r="AX20" s="65"/>
      <c r="AY20" s="61"/>
      <c r="AZ20" s="69"/>
      <c r="BA20" s="61"/>
      <c r="BB20" s="65"/>
      <c r="BC20" s="69"/>
      <c r="BD20" s="61"/>
      <c r="BE20" s="79"/>
      <c r="BF20" s="30"/>
      <c r="BG20" s="86"/>
      <c r="BH20" s="32"/>
    </row>
    <row r="21" spans="1:60" ht="24.95" customHeight="1">
      <c r="A21" s="140" t="str">
        <f>AllDivisions!C47</f>
        <v>Wealden Jaguars</v>
      </c>
      <c r="B21" s="89">
        <v>35</v>
      </c>
      <c r="D21" s="33"/>
      <c r="E21" s="55">
        <v>6</v>
      </c>
      <c r="G21" s="33"/>
      <c r="H21" s="55">
        <v>21</v>
      </c>
      <c r="J21" s="33"/>
      <c r="K21" s="55">
        <v>18</v>
      </c>
      <c r="M21" s="33"/>
      <c r="N21" s="55">
        <v>33</v>
      </c>
      <c r="P21" s="33"/>
      <c r="Q21" s="55">
        <v>21</v>
      </c>
      <c r="S21" s="33"/>
      <c r="T21" s="37"/>
      <c r="U21" s="37"/>
      <c r="V21" s="38"/>
      <c r="W21" s="104"/>
      <c r="Y21" s="17"/>
      <c r="Z21" s="104">
        <v>29</v>
      </c>
      <c r="AB21" s="33"/>
      <c r="AC21" s="104">
        <v>13</v>
      </c>
      <c r="AE21" s="33"/>
      <c r="AF21" s="55"/>
      <c r="AH21" s="33"/>
      <c r="AI21" s="55">
        <v>15</v>
      </c>
      <c r="AK21" s="33"/>
      <c r="AL21" s="55"/>
      <c r="AN21" s="33"/>
      <c r="AO21" s="55"/>
      <c r="AQ21" s="33"/>
      <c r="AR21" s="90"/>
      <c r="AS21" s="90"/>
      <c r="AT21" s="91"/>
      <c r="AU21" s="92"/>
      <c r="AV21" s="16"/>
      <c r="AW21" s="17"/>
      <c r="AX21" s="72"/>
      <c r="AY21" s="33"/>
      <c r="AZ21" s="73"/>
      <c r="BA21" s="33"/>
      <c r="BB21" s="72"/>
      <c r="BC21" s="73"/>
      <c r="BD21" s="33"/>
      <c r="BE21" s="77"/>
      <c r="BG21" s="84"/>
      <c r="BH21" s="36"/>
    </row>
    <row r="22" spans="1:60" ht="24.95" customHeight="1">
      <c r="A22" s="138"/>
      <c r="B22" s="25"/>
      <c r="C22" s="22">
        <f t="shared" ref="C22" si="84">IF(ISBLANK(B21),"",IF(B21="W",5,IF(B21="L",0,IF(B21&gt;D23,5,IF(B21=D23,3,IF(B21&gt;D23-4,2,IF(B21&gt;=D23/2,1,0)))))))</f>
        <v>5</v>
      </c>
      <c r="D22" s="23"/>
      <c r="E22" s="21"/>
      <c r="F22" s="22">
        <f t="shared" ref="F22" si="85">IF(ISBLANK(E21),"",IF(E21="W",5,IF(E21="L",0,IF(E21&gt;G23,5,IF(E21=G23,3,IF(E21&gt;G23-4,2,IF(E21&gt;=G23/2,1,0)))))))</f>
        <v>0</v>
      </c>
      <c r="G22" s="23"/>
      <c r="H22" s="21"/>
      <c r="I22" s="22">
        <f t="shared" ref="I22" si="86">IF(ISBLANK(H21),"",IF(H21="W",5,IF(H21="L",0,IF(H21&gt;J23,5,IF(H21=J23,3,IF(H21&gt;J23-4,2,IF(H21&gt;=J23/2,1,0)))))))</f>
        <v>5</v>
      </c>
      <c r="J22" s="23"/>
      <c r="K22" s="21"/>
      <c r="L22" s="22">
        <f t="shared" ref="L22" si="87">IF(ISBLANK(K21),"",IF(K21="W",5,IF(K21="L",0,IF(K21&gt;M23,5,IF(K21=M23,3,IF(K21&gt;M23-4,2,IF(K21&gt;=M23/2,1,0)))))))</f>
        <v>3</v>
      </c>
      <c r="M22" s="23"/>
      <c r="N22" s="21"/>
      <c r="O22" s="22">
        <f t="shared" ref="O22" si="88">IF(ISBLANK(N21),"",IF(N21="W",5,IF(N21="L",0,IF(N21&gt;P23,5,IF(N21=P23,3,IF(N21&gt;P23-4,2,IF(N21&gt;=P23/2,1,0)))))))</f>
        <v>5</v>
      </c>
      <c r="P22" s="23"/>
      <c r="Q22" s="21"/>
      <c r="R22" s="22">
        <f t="shared" ref="R22" si="89">IF(ISBLANK(Q21),"",IF(Q21="W",5,IF(Q21="L",0,IF(Q21&gt;S23,5,IF(Q21=S23,3,IF(Q21&gt;S23-4,2,IF(Q21&gt;=S23/2,1,0)))))))</f>
        <v>5</v>
      </c>
      <c r="S22" s="23"/>
      <c r="T22" s="39"/>
      <c r="U22" s="39"/>
      <c r="V22" s="40"/>
      <c r="W22" s="22"/>
      <c r="X22" s="22" t="str">
        <f t="shared" ref="X22" si="90">IF(ISBLANK(W21),"",IF(W21="W",5,IF(W21="L",0,IF(W21&gt;Y23,5,IF(W21=Y23,3,IF(W21&gt;Y23-4,2,IF(W21&gt;=Y23/2,1,0)))))))</f>
        <v/>
      </c>
      <c r="Y22" s="24"/>
      <c r="Z22" s="22"/>
      <c r="AA22" s="22">
        <f t="shared" ref="AA22" si="91">IF(ISBLANK(Z21),"",IF(Z21="W",5,IF(Z21="L",0,IF(Z21&gt;AB23,5,IF(Z21=AB23,3,IF(Z21&gt;AB23-4,2,IF(Z21&gt;=AB23/2,1,0)))))))</f>
        <v>5</v>
      </c>
      <c r="AB22" s="23"/>
      <c r="AC22" s="22"/>
      <c r="AD22" s="22">
        <f t="shared" ref="AD22" si="92">IF(ISBLANK(AC21),"",IF(AC21="W",5,IF(AC21="L",0,IF(AC21&gt;AE23,5,IF(AC21=AE23,3,IF(AC21&gt;AE23-4,2,IF(AC21&gt;=AE23/2,1,0)))))))</f>
        <v>0</v>
      </c>
      <c r="AE22" s="23"/>
      <c r="AF22" s="21"/>
      <c r="AG22" s="22" t="str">
        <f t="shared" ref="AG22" si="93">IF(ISBLANK(AF21),"",IF(AF21="W",5,IF(AF21="L",0,IF(AF21&gt;AH23,5,IF(AF21=AH23,3,IF(AF21&gt;AH23-4,2,IF(AF21&gt;=AH23/2,1,0)))))))</f>
        <v/>
      </c>
      <c r="AH22" s="23"/>
      <c r="AI22" s="21"/>
      <c r="AJ22" s="22">
        <f t="shared" ref="AJ22" si="94">IF(ISBLANK(AI21),"",IF(AI21="W",5,IF(AI21="L",0,IF(AI21&gt;AK23,5,IF(AI21=AK23,3,IF(AI21&gt;AK23-4,2,IF(AI21&gt;=AK23/2,1,0)))))))</f>
        <v>5</v>
      </c>
      <c r="AK22" s="23"/>
      <c r="AL22" s="21"/>
      <c r="AM22" s="22" t="str">
        <f t="shared" ref="AM22" si="95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6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2"/>
      <c r="AV22" s="22" t="str">
        <f t="shared" ref="AV22" si="97">IF(ISBLANK(AU21),"",IF(AU21="W",5,IF(AU21="L",0,IF(AU21&gt;AW23,5,IF(AU21=AW23,3,IF(AU21&gt;AW23-4,2,IF(AU21&gt;=AW23/2,1,0)))))))</f>
        <v/>
      </c>
      <c r="AW22" s="24"/>
      <c r="AX22" s="64">
        <f>$AX$31-(COUNTBLANK(B22:AW22)-$AX$33)</f>
        <v>9</v>
      </c>
      <c r="AY22" s="23">
        <f>COUNTIF(B22:AW22,5)</f>
        <v>6</v>
      </c>
      <c r="AZ22" s="68">
        <f>COUNTIF(B22:AW22,3)</f>
        <v>1</v>
      </c>
      <c r="BA22" s="23">
        <f>AX22-AY22-AZ22</f>
        <v>2</v>
      </c>
      <c r="BB22" s="64">
        <f>SUM(B21:AW21)</f>
        <v>191</v>
      </c>
      <c r="BC22" s="68">
        <f>SUM(B23:AW23)</f>
        <v>148</v>
      </c>
      <c r="BD22" s="23">
        <f>BB22-BC22</f>
        <v>43</v>
      </c>
      <c r="BE22" s="78">
        <f>BB22/BC22</f>
        <v>1.2905405405405406</v>
      </c>
      <c r="BF22" s="51"/>
      <c r="BG22" s="85">
        <f>SUM(B22:AW22)+BF22</f>
        <v>33</v>
      </c>
      <c r="BH22" s="24">
        <f>RANK(BG22,$BG$3:$BG$26,0)</f>
        <v>2</v>
      </c>
    </row>
    <row r="23" spans="1:60" ht="24.95" customHeight="1" thickBot="1">
      <c r="A23" s="141"/>
      <c r="B23" s="31"/>
      <c r="C23" s="30"/>
      <c r="D23" s="58">
        <v>6</v>
      </c>
      <c r="E23" s="29"/>
      <c r="F23" s="30"/>
      <c r="G23" s="58">
        <v>36</v>
      </c>
      <c r="H23" s="29"/>
      <c r="I23" s="30"/>
      <c r="J23" s="58">
        <v>8</v>
      </c>
      <c r="K23" s="29"/>
      <c r="L23" s="30"/>
      <c r="M23" s="58">
        <v>18</v>
      </c>
      <c r="N23" s="29"/>
      <c r="O23" s="30"/>
      <c r="P23" s="58">
        <v>9</v>
      </c>
      <c r="Q23" s="29"/>
      <c r="R23" s="30"/>
      <c r="S23" s="58">
        <v>20</v>
      </c>
      <c r="T23" s="41"/>
      <c r="U23" s="41"/>
      <c r="V23" s="42"/>
      <c r="W23" s="30"/>
      <c r="X23" s="30"/>
      <c r="Y23" s="53"/>
      <c r="Z23" s="30"/>
      <c r="AA23" s="30"/>
      <c r="AB23" s="58">
        <v>4</v>
      </c>
      <c r="AC23" s="30"/>
      <c r="AD23" s="30"/>
      <c r="AE23" s="58">
        <v>33</v>
      </c>
      <c r="AF23" s="29"/>
      <c r="AG23" s="30"/>
      <c r="AH23" s="58"/>
      <c r="AI23" s="29"/>
      <c r="AJ23" s="30"/>
      <c r="AK23" s="58">
        <v>14</v>
      </c>
      <c r="AL23" s="29"/>
      <c r="AM23" s="30"/>
      <c r="AN23" s="58"/>
      <c r="AO23" s="29"/>
      <c r="AP23" s="30"/>
      <c r="AQ23" s="58"/>
      <c r="AR23" s="41"/>
      <c r="AS23" s="41"/>
      <c r="AT23" s="42"/>
      <c r="AU23" s="30"/>
      <c r="AV23" s="30"/>
      <c r="AW23" s="53"/>
      <c r="AX23" s="72"/>
      <c r="AY23" s="33"/>
      <c r="AZ23" s="73"/>
      <c r="BA23" s="33"/>
      <c r="BB23" s="72"/>
      <c r="BC23" s="73"/>
      <c r="BD23" s="33"/>
      <c r="BE23" s="77"/>
      <c r="BG23" s="84"/>
      <c r="BH23" s="36"/>
    </row>
    <row r="24" spans="1:60" ht="24.95" customHeight="1">
      <c r="A24" s="140">
        <f>AllDivisions!C48</f>
        <v>0</v>
      </c>
      <c r="B24" s="89"/>
      <c r="D24" s="33"/>
      <c r="E24" s="55"/>
      <c r="G24" s="33"/>
      <c r="H24" s="55"/>
      <c r="J24" s="33"/>
      <c r="K24" s="55"/>
      <c r="M24" s="33"/>
      <c r="N24" s="55"/>
      <c r="P24" s="33"/>
      <c r="Q24" s="55"/>
      <c r="S24" s="33"/>
      <c r="T24" s="104"/>
      <c r="V24" s="33"/>
      <c r="W24" s="37"/>
      <c r="X24" s="37"/>
      <c r="Y24" s="43"/>
      <c r="Z24" s="55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6"/>
      <c r="AS24" s="16"/>
      <c r="AT24" s="57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25"/>
      <c r="C25" s="22" t="str">
        <f t="shared" ref="C25" si="98">IF(ISBLANK(B24),"",IF(B24="W",5,IF(B24="L",0,IF(B24&gt;D26,5,IF(B24=D26,3,IF(B24&gt;D26-4,2,IF(B24&gt;=D26/2,1,0)))))))</f>
        <v/>
      </c>
      <c r="D25" s="23"/>
      <c r="E25" s="21"/>
      <c r="F25" s="22" t="str">
        <f t="shared" ref="F25" si="99">IF(ISBLANK(E24),"",IF(E24="W",5,IF(E24="L",0,IF(E24&gt;G26,5,IF(E24=G26,3,IF(E24&gt;G26-4,2,IF(E24&gt;=G26/2,1,0)))))))</f>
        <v/>
      </c>
      <c r="G25" s="23"/>
      <c r="H25" s="21"/>
      <c r="I25" s="22" t="str">
        <f t="shared" ref="I25" si="100">IF(ISBLANK(H24),"",IF(H24="W",5,IF(H24="L",0,IF(H24&gt;J26,5,IF(H24=J26,3,IF(H24&gt;J26-4,2,IF(H24&gt;=J26/2,1,0)))))))</f>
        <v/>
      </c>
      <c r="J25" s="23"/>
      <c r="K25" s="21"/>
      <c r="L25" s="22" t="str">
        <f t="shared" ref="L25" si="101">IF(ISBLANK(K24),"",IF(K24="W",5,IF(K24="L",0,IF(K24&gt;M26,5,IF(K24=M26,3,IF(K24&gt;M26-4,2,IF(K24&gt;=M26/2,1,0)))))))</f>
        <v/>
      </c>
      <c r="M25" s="23"/>
      <c r="N25" s="21"/>
      <c r="O25" s="22" t="str">
        <f t="shared" ref="O25" si="102">IF(ISBLANK(N24),"",IF(N24="W",5,IF(N24="L",0,IF(N24&gt;P26,5,IF(N24=P26,3,IF(N24&gt;P26-4,2,IF(N24&gt;=P26/2,1,0)))))))</f>
        <v/>
      </c>
      <c r="P25" s="23"/>
      <c r="Q25" s="21"/>
      <c r="R25" s="22" t="str">
        <f t="shared" ref="R25" si="103">IF(ISBLANK(Q24),"",IF(Q24="W",5,IF(Q24="L",0,IF(Q24&gt;S26,5,IF(Q24=S26,3,IF(Q24&gt;S26-4,2,IF(Q24&gt;=S26/2,1,0)))))))</f>
        <v/>
      </c>
      <c r="S25" s="23"/>
      <c r="T25" s="22"/>
      <c r="U25" s="22" t="str">
        <f t="shared" ref="U25" si="104">IF(ISBLANK(T24),"",IF(T24="W",5,IF(T24="L",0,IF(T24&gt;V26,5,IF(T24=V26,3,IF(T24&gt;V26-4,2,IF(T24&gt;=V26/2,1,0)))))))</f>
        <v/>
      </c>
      <c r="V25" s="23"/>
      <c r="W25" s="39"/>
      <c r="X25" s="39"/>
      <c r="Y25" s="44"/>
      <c r="Z25" s="21"/>
      <c r="AA25" s="22" t="str">
        <f t="shared" ref="AA25" si="105">IF(ISBLANK(Z24),"",IF(Z24="W",5,IF(Z24="L",0,IF(Z24&gt;AB26,5,IF(Z24=AB26,3,IF(Z24&gt;AB26-4,2,IF(Z24&gt;=AB26/2,1,0)))))))</f>
        <v/>
      </c>
      <c r="AB25" s="23"/>
      <c r="AC25" s="21"/>
      <c r="AD25" s="22" t="str">
        <f t="shared" ref="AD25" si="106">IF(ISBLANK(AC24),"",IF(AC24="W",5,IF(AC24="L",0,IF(AC24&gt;AE26,5,IF(AC24=AE26,3,IF(AC24&gt;AE26-4,2,IF(AC24&gt;=AE26/2,1,0)))))))</f>
        <v/>
      </c>
      <c r="AE25" s="23"/>
      <c r="AF25" s="21"/>
      <c r="AG25" s="22" t="str">
        <f t="shared" ref="AG25" si="107">IF(ISBLANK(AF24),"",IF(AF24="W",5,IF(AF24="L",0,IF(AF24&gt;AH26,5,IF(AF24=AH26,3,IF(AF24&gt;AH26-4,2,IF(AF24&gt;=AH26/2,1,0)))))))</f>
        <v/>
      </c>
      <c r="AH25" s="23"/>
      <c r="AI25" s="21"/>
      <c r="AJ25" s="22" t="str">
        <f t="shared" ref="AJ25" si="108">IF(ISBLANK(AI24),"",IF(AI24="W",5,IF(AI24="L",0,IF(AI24&gt;AK26,5,IF(AI24=AK26,3,IF(AI24&gt;AK26-4,2,IF(AI24&gt;=AK26/2,1,0)))))))</f>
        <v/>
      </c>
      <c r="AK25" s="23"/>
      <c r="AL25" s="21"/>
      <c r="AM25" s="22" t="str">
        <f t="shared" ref="AM25" si="109">IF(ISBLANK(AL24),"",IF(AL24="W",5,IF(AL24="L",0,IF(AL24&gt;AN26,5,IF(AL24=AN26,3,IF(AL24&gt;AN26-4,2,IF(AL24&gt;=AN26/2,1,0)))))))</f>
        <v/>
      </c>
      <c r="AN25" s="23"/>
      <c r="AO25" s="21"/>
      <c r="AP25" s="22" t="str">
        <f t="shared" ref="AP25" si="110">IF(ISBLANK(AO24),"",IF(AO24="W",5,IF(AO24="L",0,IF(AO24&gt;AQ26,5,IF(AO24=AQ26,3,IF(AO24&gt;AQ26-4,2,IF(AO24&gt;=AQ26/2,1,0)))))))</f>
        <v/>
      </c>
      <c r="AQ25" s="23"/>
      <c r="AR25" s="21"/>
      <c r="AS25" s="22" t="str">
        <f t="shared" ref="AS25" si="111">IF(ISBLANK(AR24),"",IF(AR24="W",5,IF(AR24="L",0,IF(AR24&gt;AT26,5,IF(AR24=AT26,3,IF(AR24&gt;AT26-4,2,IF(AR24&gt;=AT26/2,1,0)))))))</f>
        <v/>
      </c>
      <c r="AT25" s="23"/>
      <c r="AU25" s="39"/>
      <c r="AV25" s="39"/>
      <c r="AW25" s="44"/>
      <c r="AX25" s="64">
        <f>$AX$31-(COUNTBLANK(B25:AW25)-$AX$33)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8</v>
      </c>
    </row>
    <row r="26" spans="1:60" ht="24.95" customHeight="1" thickBot="1">
      <c r="A26" s="141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47"/>
      <c r="O26" s="46"/>
      <c r="P26" s="60"/>
      <c r="Q26" s="47"/>
      <c r="R26" s="46"/>
      <c r="S26" s="60"/>
      <c r="T26" s="47"/>
      <c r="U26" s="46"/>
      <c r="V26" s="60"/>
      <c r="W26" s="48"/>
      <c r="X26" s="48"/>
      <c r="Y26" s="49"/>
      <c r="Z26" s="47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56</v>
      </c>
      <c r="AY28" s="76">
        <f>SUM(AY3:AY26)</f>
        <v>28</v>
      </c>
      <c r="AZ28" s="76"/>
      <c r="BA28" s="76">
        <f>SUM(BA3:BA26)</f>
        <v>28</v>
      </c>
      <c r="BB28" s="76">
        <f>SUM(BB3:BB26)</f>
        <v>985</v>
      </c>
      <c r="BC28" s="76">
        <f>SUM(BC3:BC26)</f>
        <v>985</v>
      </c>
    </row>
    <row r="30" spans="1:60">
      <c r="AX30" s="11">
        <v>8</v>
      </c>
      <c r="AY30" s="107" t="s">
        <v>74</v>
      </c>
    </row>
    <row r="31" spans="1:60">
      <c r="AX31" s="11">
        <f>AX30*2-2</f>
        <v>14</v>
      </c>
      <c r="AY31" s="107" t="s">
        <v>75</v>
      </c>
    </row>
    <row r="32" spans="1:60">
      <c r="AX32" s="11">
        <f>AX30*2*3</f>
        <v>48</v>
      </c>
      <c r="AY32" s="109" t="s">
        <v>76</v>
      </c>
    </row>
    <row r="33" spans="50:51">
      <c r="AX33" s="11">
        <f>AX32-AX31</f>
        <v>34</v>
      </c>
      <c r="AY33" s="109" t="s">
        <v>77</v>
      </c>
    </row>
  </sheetData>
  <mergeCells count="8">
    <mergeCell ref="A24:A26"/>
    <mergeCell ref="A3:A5"/>
    <mergeCell ref="A6:A8"/>
    <mergeCell ref="A9:A11"/>
    <mergeCell ref="A12:A14"/>
    <mergeCell ref="A15:A17"/>
    <mergeCell ref="A18:A20"/>
    <mergeCell ref="A21:A23"/>
  </mergeCells>
  <pageMargins left="0.7" right="0.7" top="0.75" bottom="0.75" header="0.3" footer="0.3"/>
  <pageSetup paperSize="9" scale="3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099D-BCC3-344E-A2F6-354089F7687A}">
  <sheetPr codeName="Sheet6">
    <pageSetUpPr fitToPage="1"/>
  </sheetPr>
  <dimension ref="A1:BB25"/>
  <sheetViews>
    <sheetView zoomScale="75" zoomScaleNormal="75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Y20" sqref="Y20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28</v>
      </c>
      <c r="B2" s="5"/>
      <c r="C2" s="6" t="str">
        <f>A3</f>
        <v>Otford Pythons</v>
      </c>
      <c r="D2" s="7"/>
      <c r="E2" s="8"/>
      <c r="F2" s="6" t="str">
        <f>A6</f>
        <v>CFX Kestrels</v>
      </c>
      <c r="G2" s="7"/>
      <c r="H2" s="8"/>
      <c r="I2" s="6" t="str">
        <f>A9</f>
        <v>KCNC Juniors 4</v>
      </c>
      <c r="J2" s="7"/>
      <c r="K2" s="8"/>
      <c r="L2" s="6" t="str">
        <f>A12</f>
        <v>CFX Rooks</v>
      </c>
      <c r="M2" s="7"/>
      <c r="N2" s="8"/>
      <c r="O2" s="6" t="str">
        <f>A15</f>
        <v>Wealden Ocelots</v>
      </c>
      <c r="P2" s="7"/>
      <c r="Q2" s="8"/>
      <c r="R2" s="6" t="str">
        <f>A18</f>
        <v>BG Fireflies</v>
      </c>
      <c r="S2" s="7"/>
      <c r="T2" s="10"/>
      <c r="U2" s="6" t="str">
        <f>A21</f>
        <v>Otford Adders</v>
      </c>
      <c r="V2" s="9"/>
      <c r="W2" s="5"/>
      <c r="X2" s="6" t="str">
        <f>A3</f>
        <v>Otford Pythons</v>
      </c>
      <c r="Y2" s="7"/>
      <c r="Z2" s="8"/>
      <c r="AA2" s="6" t="str">
        <f>A6</f>
        <v>CFX Kestrels</v>
      </c>
      <c r="AB2" s="7"/>
      <c r="AC2" s="8"/>
      <c r="AD2" s="6" t="str">
        <f>A9</f>
        <v>KCNC Juniors 4</v>
      </c>
      <c r="AE2" s="7"/>
      <c r="AF2" s="8"/>
      <c r="AG2" s="6" t="str">
        <f>A12</f>
        <v>CFX Rooks</v>
      </c>
      <c r="AH2" s="7"/>
      <c r="AI2" s="8"/>
      <c r="AJ2" s="6" t="str">
        <f>A15</f>
        <v>Wealden Ocelots</v>
      </c>
      <c r="AK2" s="7"/>
      <c r="AL2" s="8"/>
      <c r="AM2" s="6" t="s">
        <v>41</v>
      </c>
      <c r="AN2" s="7"/>
      <c r="AO2" s="8"/>
      <c r="AP2" s="6" t="str">
        <f>A21</f>
        <v>Otford Adders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AllDivisions!C53</f>
        <v>Otford Pythons</v>
      </c>
      <c r="B3" s="12"/>
      <c r="C3" s="13"/>
      <c r="D3" s="14"/>
      <c r="E3" s="52">
        <v>7</v>
      </c>
      <c r="F3" s="15"/>
      <c r="G3" s="15"/>
      <c r="H3" s="56">
        <v>22</v>
      </c>
      <c r="I3" s="16"/>
      <c r="J3" s="57"/>
      <c r="K3" s="56">
        <v>14</v>
      </c>
      <c r="L3" s="16"/>
      <c r="M3" s="57"/>
      <c r="N3" s="56">
        <v>26</v>
      </c>
      <c r="O3" s="16"/>
      <c r="P3" s="57"/>
      <c r="Q3" s="56">
        <v>31</v>
      </c>
      <c r="R3" s="16"/>
      <c r="S3" s="57"/>
      <c r="T3" s="92">
        <v>45</v>
      </c>
      <c r="U3" s="16"/>
      <c r="V3" s="17"/>
      <c r="W3" s="71"/>
      <c r="X3" s="34"/>
      <c r="Y3" s="35"/>
      <c r="Z3" s="55"/>
      <c r="AC3" s="55">
        <v>17</v>
      </c>
      <c r="AE3" s="33"/>
      <c r="AF3" s="55">
        <v>19</v>
      </c>
      <c r="AH3" s="33"/>
      <c r="AI3" s="55"/>
      <c r="AK3" s="33"/>
      <c r="AL3" s="55">
        <v>24</v>
      </c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0</v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1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>
        <f t="shared" ref="AD4" si="7">IF(ISBLANK(AC3),"",IF(AC3="W",5,IF(AC3="L",0,IF(AC3&gt;AE5,5,IF(AC3=AE5,3,IF(AC3&gt;AE5-4,2,IF(AC3&gt;=AE5/2,1,0)))))))</f>
        <v>1</v>
      </c>
      <c r="AE4" s="23"/>
      <c r="AF4" s="21"/>
      <c r="AG4" s="22">
        <f t="shared" ref="AG4" si="8">IF(ISBLANK(AF3),"",IF(AF3="W",5,IF(AF3="L",0,IF(AF3&gt;AH5,5,IF(AF3=AH5,3,IF(AF3&gt;AH5-4,2,IF(AF3&gt;=AH5/2,1,0)))))))</f>
        <v>1</v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>
        <f t="shared" ref="AM4" si="10">IF(ISBLANK(AL3),"",IF(AL3="W",5,IF(AL3="L",0,IF(AL3&gt;AN5,5,IF(AL3=AN5,3,IF(AL3&gt;AN5-4,2,IF(AL3&gt;=AN5/2,1,0)))))))</f>
        <v>5</v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9</v>
      </c>
      <c r="AS4" s="23">
        <f>COUNTIF(B4:AQ4,5)</f>
        <v>4</v>
      </c>
      <c r="AT4" s="68">
        <f>COUNTIF(B4:AQ4,3)</f>
        <v>0</v>
      </c>
      <c r="AU4" s="23">
        <f>AR4-AS4-AT4</f>
        <v>5</v>
      </c>
      <c r="AV4" s="64">
        <f>SUM(B3:AQ3)</f>
        <v>205</v>
      </c>
      <c r="AW4" s="68">
        <f>SUM(B5:AQ5)</f>
        <v>199</v>
      </c>
      <c r="AX4" s="23">
        <f>AV4-AW4</f>
        <v>6</v>
      </c>
      <c r="AY4" s="78">
        <f>AV4/AW4</f>
        <v>1.0301507537688441</v>
      </c>
      <c r="AZ4" s="51"/>
      <c r="BA4" s="85">
        <f>SUM(B4:AQ4)+AZ4</f>
        <v>24</v>
      </c>
      <c r="BB4" s="24">
        <f>RANK(BA4,$BA$3:$BA$23,0)</f>
        <v>4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28</v>
      </c>
      <c r="H5" s="29"/>
      <c r="I5" s="30"/>
      <c r="J5" s="58">
        <v>40</v>
      </c>
      <c r="K5" s="29"/>
      <c r="L5" s="30"/>
      <c r="M5" s="58">
        <v>27</v>
      </c>
      <c r="N5" s="29"/>
      <c r="O5" s="30"/>
      <c r="P5" s="58">
        <v>13</v>
      </c>
      <c r="Q5" s="29"/>
      <c r="R5" s="30"/>
      <c r="S5" s="58">
        <v>12</v>
      </c>
      <c r="T5" s="30"/>
      <c r="U5" s="30"/>
      <c r="V5" s="53">
        <v>12</v>
      </c>
      <c r="W5" s="26"/>
      <c r="X5" s="27"/>
      <c r="Y5" s="28"/>
      <c r="Z5" s="29"/>
      <c r="AA5" s="30"/>
      <c r="AB5" s="54"/>
      <c r="AC5" s="29"/>
      <c r="AD5" s="30"/>
      <c r="AE5" s="58">
        <v>33</v>
      </c>
      <c r="AF5" s="29"/>
      <c r="AG5" s="30"/>
      <c r="AH5" s="58">
        <v>24</v>
      </c>
      <c r="AI5" s="29"/>
      <c r="AJ5" s="30"/>
      <c r="AK5" s="58"/>
      <c r="AL5" s="29"/>
      <c r="AM5" s="30"/>
      <c r="AN5" s="58">
        <v>10</v>
      </c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AllDivisions!C54</f>
        <v>CFX Kestrels</v>
      </c>
      <c r="B6" s="59">
        <v>28</v>
      </c>
      <c r="C6" s="16"/>
      <c r="D6" s="57"/>
      <c r="E6" s="34"/>
      <c r="F6" s="34"/>
      <c r="G6" s="35"/>
      <c r="H6" s="55">
        <v>31</v>
      </c>
      <c r="K6" s="56">
        <v>30</v>
      </c>
      <c r="L6" s="16"/>
      <c r="M6" s="57"/>
      <c r="N6" s="56">
        <v>46</v>
      </c>
      <c r="O6" s="16"/>
      <c r="P6" s="57"/>
      <c r="Q6" s="56">
        <v>35</v>
      </c>
      <c r="R6" s="16"/>
      <c r="S6" s="57"/>
      <c r="T6" s="92">
        <v>35</v>
      </c>
      <c r="U6" s="16"/>
      <c r="V6" s="17"/>
      <c r="W6" s="59"/>
      <c r="X6" s="16"/>
      <c r="Y6" s="57"/>
      <c r="Z6" s="34"/>
      <c r="AA6" s="34"/>
      <c r="AB6" s="35"/>
      <c r="AC6" s="55"/>
      <c r="AF6" s="56">
        <v>24</v>
      </c>
      <c r="AG6" s="16"/>
      <c r="AH6" s="57"/>
      <c r="AI6" s="56">
        <v>46</v>
      </c>
      <c r="AJ6" s="16"/>
      <c r="AK6" s="57"/>
      <c r="AL6" s="56"/>
      <c r="AM6" s="16"/>
      <c r="AN6" s="57"/>
      <c r="AO6" s="56">
        <v>37</v>
      </c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5</v>
      </c>
      <c r="S7" s="23"/>
      <c r="T7" s="22"/>
      <c r="U7" s="22">
        <f t="shared" ref="U7" si="17">IF(ISBLANK(T6),"",IF(T6="W",5,IF(T6="L",0,IF(T6&gt;V8,5,IF(T6=V8,3,IF(T6&gt;V8-4,2,IF(T6&gt;=V8/2,1,0)))))))</f>
        <v>5</v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>
        <f t="shared" ref="AG7" si="20">IF(ISBLANK(AF6),"",IF(AF6="W",5,IF(AF6="L",0,IF(AF6&gt;AH8,5,IF(AF6=AH8,3,IF(AF6&gt;AH8-4,2,IF(AF6&gt;=AH8/2,1,0)))))))</f>
        <v>5</v>
      </c>
      <c r="AH7" s="23"/>
      <c r="AI7" s="21"/>
      <c r="AJ7" s="22">
        <f t="shared" ref="AJ7" si="21">IF(ISBLANK(AI6),"",IF(AI6="W",5,IF(AI6="L",0,IF(AI6&gt;AK8,5,IF(AI6=AK8,3,IF(AI6&gt;AK8-4,2,IF(AI6&gt;=AK8/2,1,0)))))))</f>
        <v>5</v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>
        <f t="shared" ref="AP7" si="23">IF(ISBLANK(AO6),"",IF(AO6="W",5,IF(AO6="L",0,IF(AO6&gt;AQ8,5,IF(AO6=AQ8,3,IF(AO6&gt;AQ8-4,2,IF(AO6&gt;=AQ8/2,1,0)))))))</f>
        <v>5</v>
      </c>
      <c r="AQ7" s="24"/>
      <c r="AR7" s="64">
        <f>12-(COUNTBLANK(B7:AQ7)-30)</f>
        <v>9</v>
      </c>
      <c r="AS7" s="23">
        <f>COUNTIF(B7:AQ7,5)</f>
        <v>9</v>
      </c>
      <c r="AT7" s="68">
        <f>COUNTIF(B7:AQ7,3)</f>
        <v>0</v>
      </c>
      <c r="AU7" s="23">
        <f>AR7-AS7-AT7</f>
        <v>0</v>
      </c>
      <c r="AV7" s="64">
        <f>SUM(B6:AQ6)</f>
        <v>312</v>
      </c>
      <c r="AW7" s="68">
        <f>SUM(B8:AQ8)</f>
        <v>100</v>
      </c>
      <c r="AX7" s="23">
        <f>AV7-AW7</f>
        <v>212</v>
      </c>
      <c r="AY7" s="78">
        <f>AV7/AW7</f>
        <v>3.12</v>
      </c>
      <c r="AZ7" s="51"/>
      <c r="BA7" s="85">
        <f>SUM(B7:AQ7)+AZ7</f>
        <v>45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>
        <v>7</v>
      </c>
      <c r="E8" s="27"/>
      <c r="F8" s="27"/>
      <c r="G8" s="28"/>
      <c r="H8" s="29"/>
      <c r="I8" s="30"/>
      <c r="J8" s="54">
        <v>16</v>
      </c>
      <c r="K8" s="29"/>
      <c r="L8" s="30"/>
      <c r="M8" s="58">
        <v>21</v>
      </c>
      <c r="N8" s="29"/>
      <c r="O8" s="30"/>
      <c r="P8" s="58">
        <v>3</v>
      </c>
      <c r="Q8" s="29"/>
      <c r="R8" s="30"/>
      <c r="S8" s="58">
        <v>4</v>
      </c>
      <c r="T8" s="30"/>
      <c r="U8" s="30"/>
      <c r="V8" s="53">
        <v>5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>
        <v>23</v>
      </c>
      <c r="AI8" s="29"/>
      <c r="AJ8" s="30"/>
      <c r="AK8" s="58">
        <v>9</v>
      </c>
      <c r="AL8" s="29"/>
      <c r="AM8" s="30"/>
      <c r="AN8" s="58"/>
      <c r="AO8" s="29"/>
      <c r="AP8" s="30"/>
      <c r="AQ8" s="53">
        <v>12</v>
      </c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AllDivisions!C55</f>
        <v>KCNC Juniors 4</v>
      </c>
      <c r="B9" s="59">
        <v>40</v>
      </c>
      <c r="C9" s="16"/>
      <c r="D9" s="57"/>
      <c r="E9" s="56">
        <v>16</v>
      </c>
      <c r="F9" s="16"/>
      <c r="G9" s="57"/>
      <c r="H9" s="37"/>
      <c r="I9" s="37"/>
      <c r="J9" s="38"/>
      <c r="K9" s="56">
        <v>23</v>
      </c>
      <c r="L9" s="16"/>
      <c r="M9" s="57"/>
      <c r="N9" s="56">
        <v>28</v>
      </c>
      <c r="O9" s="16"/>
      <c r="P9" s="57"/>
      <c r="Q9" s="56">
        <v>31</v>
      </c>
      <c r="R9" s="16"/>
      <c r="S9" s="57"/>
      <c r="T9" s="92">
        <v>34</v>
      </c>
      <c r="U9" s="16"/>
      <c r="V9" s="17"/>
      <c r="W9" s="59">
        <v>33</v>
      </c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>
        <f t="shared" ref="F10" si="25">IF(ISBLANK(E9),"",IF(E9="W",5,IF(E9="L",0,IF(E9&gt;G11,5,IF(E9=G11,3,IF(E9&gt;G11-4,2,IF(E9&gt;=G11/2,1,0)))))))</f>
        <v>1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1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>
        <f t="shared" ref="R10" si="28">IF(ISBLANK(Q9),"",IF(Q9="W",5,IF(Q9="L",0,IF(Q9&gt;S11,5,IF(Q9=S11,3,IF(Q9&gt;S11-4,2,IF(Q9&gt;=S11/2,1,0)))))))</f>
        <v>5</v>
      </c>
      <c r="S10" s="23"/>
      <c r="T10" s="22"/>
      <c r="U10" s="22">
        <f t="shared" ref="U10" si="29">IF(ISBLANK(T9),"",IF(T9="W",5,IF(T9="L",0,IF(T9&gt;V11,5,IF(T9=V11,3,IF(T9&gt;V11-4,2,IF(T9&gt;=V11/2,1,0)))))))</f>
        <v>5</v>
      </c>
      <c r="V10" s="24"/>
      <c r="W10" s="25"/>
      <c r="X10" s="22">
        <f t="shared" ref="X10" si="30">IF(ISBLANK(W9),"",IF(W9="W",5,IF(W9="L",0,IF(W9&gt;Y11,5,IF(W9=Y11,3,IF(W9&gt;Y11-4,2,IF(W9&gt;=Y11/2,1,0)))))))</f>
        <v>5</v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7</v>
      </c>
      <c r="AS10" s="23">
        <f>COUNTIF(B10:AQ10,5)</f>
        <v>5</v>
      </c>
      <c r="AT10" s="68">
        <f>COUNTIF(B10:AQ10,3)</f>
        <v>0</v>
      </c>
      <c r="AU10" s="23">
        <f>AR10-AS10-AT10</f>
        <v>2</v>
      </c>
      <c r="AV10" s="64">
        <f>SUM(B9:AQ9)</f>
        <v>205</v>
      </c>
      <c r="AW10" s="68">
        <f>SUM(B11:AQ11)</f>
        <v>119</v>
      </c>
      <c r="AX10" s="23">
        <f>AV10-AW10</f>
        <v>86</v>
      </c>
      <c r="AY10" s="78">
        <f>AV10/AW10</f>
        <v>1.7226890756302522</v>
      </c>
      <c r="AZ10" s="51"/>
      <c r="BA10" s="85">
        <f>SUM(B10:AQ10)+AZ10</f>
        <v>27</v>
      </c>
      <c r="BB10" s="24">
        <f>RANK(BA10,$BA$3:$BA$23,0)</f>
        <v>3</v>
      </c>
    </row>
    <row r="11" spans="1:54" ht="24.95" customHeight="1" thickBot="1">
      <c r="A11" s="141"/>
      <c r="B11" s="31"/>
      <c r="C11" s="30"/>
      <c r="D11" s="58">
        <v>22</v>
      </c>
      <c r="E11" s="29"/>
      <c r="F11" s="30"/>
      <c r="G11" s="58">
        <v>31</v>
      </c>
      <c r="H11" s="41"/>
      <c r="I11" s="41"/>
      <c r="J11" s="42"/>
      <c r="K11" s="29"/>
      <c r="L11" s="30"/>
      <c r="M11" s="58">
        <v>27</v>
      </c>
      <c r="N11" s="29"/>
      <c r="O11" s="30"/>
      <c r="P11" s="58">
        <v>1</v>
      </c>
      <c r="Q11" s="29"/>
      <c r="R11" s="30"/>
      <c r="S11" s="58">
        <v>7</v>
      </c>
      <c r="T11" s="30"/>
      <c r="U11" s="30"/>
      <c r="V11" s="53">
        <v>14</v>
      </c>
      <c r="W11" s="31"/>
      <c r="X11" s="30"/>
      <c r="Y11" s="58">
        <v>17</v>
      </c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AllDivisions!C56</f>
        <v>CFX Rooks</v>
      </c>
      <c r="B12" s="59">
        <v>27</v>
      </c>
      <c r="C12" s="16"/>
      <c r="D12" s="57"/>
      <c r="E12" s="56">
        <v>21</v>
      </c>
      <c r="F12" s="16"/>
      <c r="G12" s="57"/>
      <c r="H12" s="56">
        <v>27</v>
      </c>
      <c r="I12" s="16"/>
      <c r="J12" s="57"/>
      <c r="K12" s="37"/>
      <c r="L12" s="37"/>
      <c r="M12" s="38"/>
      <c r="N12" s="56">
        <v>41</v>
      </c>
      <c r="O12" s="16"/>
      <c r="P12" s="57"/>
      <c r="Q12" s="56">
        <v>19</v>
      </c>
      <c r="R12" s="16"/>
      <c r="S12" s="57"/>
      <c r="T12" s="92" t="s">
        <v>101</v>
      </c>
      <c r="U12" s="16"/>
      <c r="V12" s="17"/>
      <c r="W12" s="59">
        <v>24</v>
      </c>
      <c r="X12" s="16"/>
      <c r="Y12" s="57"/>
      <c r="Z12" s="56">
        <v>23</v>
      </c>
      <c r="AA12" s="16"/>
      <c r="AB12" s="57"/>
      <c r="AC12" s="56"/>
      <c r="AD12" s="16"/>
      <c r="AE12" s="57"/>
      <c r="AF12" s="37"/>
      <c r="AG12" s="37"/>
      <c r="AH12" s="38"/>
      <c r="AI12" s="56">
        <v>48</v>
      </c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5</v>
      </c>
      <c r="D13" s="23"/>
      <c r="E13" s="21"/>
      <c r="F13" s="22">
        <f t="shared" ref="F13" si="37">IF(ISBLANK(E12),"",IF(E12="W",5,IF(E12="L",0,IF(E12&gt;G14,5,IF(E12=G14,3,IF(E12&gt;G14-4,2,IF(E12&gt;=G14/2,1,0)))))))</f>
        <v>1</v>
      </c>
      <c r="G13" s="23"/>
      <c r="H13" s="21"/>
      <c r="I13" s="22">
        <f t="shared" ref="I13" si="38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39">IF(ISBLANK(N12),"",IF(N12="W",5,IF(N12="L",0,IF(N12&gt;P14,5,IF(N12=P14,3,IF(N12&gt;P14-4,2,IF(N12&gt;=P14/2,1,0)))))))</f>
        <v>5</v>
      </c>
      <c r="P13" s="23"/>
      <c r="Q13" s="21"/>
      <c r="R13" s="22">
        <f t="shared" ref="R13" si="40">IF(ISBLANK(Q12),"",IF(Q12="W",5,IF(Q12="L",0,IF(Q12&gt;S14,5,IF(Q12=S14,3,IF(Q12&gt;S14-4,2,IF(Q12&gt;=S14/2,1,0)))))))</f>
        <v>5</v>
      </c>
      <c r="S13" s="23"/>
      <c r="T13" s="22"/>
      <c r="U13" s="22">
        <f t="shared" ref="U13" si="41">IF(ISBLANK(T12),"",IF(T12="W",5,IF(T12="L",0,IF(T12&gt;V14,5,IF(T12=V14,3,IF(T12&gt;V14-4,2,IF(T12&gt;=V14/2,1,0)))))))</f>
        <v>0</v>
      </c>
      <c r="V13" s="24"/>
      <c r="W13" s="25"/>
      <c r="X13" s="22">
        <f t="shared" ref="X13" si="42">IF(ISBLANK(W12),"",IF(W12="W",5,IF(W12="L",0,IF(W12&gt;Y14,5,IF(W12=Y14,3,IF(W12&gt;Y14-4,2,IF(W12&gt;=Y14/2,1,0)))))))</f>
        <v>5</v>
      </c>
      <c r="Y13" s="23"/>
      <c r="Z13" s="21"/>
      <c r="AA13" s="22">
        <f t="shared" ref="AA13" si="43">IF(ISBLANK(Z12),"",IF(Z12="W",5,IF(Z12="L",0,IF(Z12&gt;AB14,5,IF(Z12=AB14,3,IF(Z12&gt;AB14-4,2,IF(Z12&gt;=AB14/2,1,0)))))))</f>
        <v>2</v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>
        <f t="shared" ref="AJ13" si="45">IF(ISBLANK(AI12),"",IF(AI12="W",5,IF(AI12="L",0,IF(AI12&gt;AK14,5,IF(AI12=AK14,3,IF(AI12&gt;AK14-4,2,IF(AI12&gt;=AK14/2,1,0)))))))</f>
        <v>5</v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9</v>
      </c>
      <c r="AS13" s="23">
        <f>COUNTIF(B13:AQ13,5)</f>
        <v>6</v>
      </c>
      <c r="AT13" s="68">
        <f>COUNTIF(B13:AQ13,3)</f>
        <v>0</v>
      </c>
      <c r="AU13" s="23">
        <f>AR13-AS13-AT13</f>
        <v>3</v>
      </c>
      <c r="AV13" s="64">
        <f>SUM(B12:AQ12)</f>
        <v>230</v>
      </c>
      <c r="AW13" s="68">
        <f>SUM(B14:AQ14)</f>
        <v>127</v>
      </c>
      <c r="AX13" s="23">
        <f>AV13-AW13</f>
        <v>103</v>
      </c>
      <c r="AY13" s="78">
        <f>AV13/AW13</f>
        <v>1.811023622047244</v>
      </c>
      <c r="AZ13" s="51"/>
      <c r="BA13" s="85">
        <f>SUM(B13:AQ13)+AZ13</f>
        <v>33</v>
      </c>
      <c r="BB13" s="24">
        <f>RANK(BA13,$BA$3:$BA$23,0)</f>
        <v>2</v>
      </c>
    </row>
    <row r="14" spans="1:54" ht="24.95" customHeight="1" thickBot="1">
      <c r="A14" s="141"/>
      <c r="B14" s="31"/>
      <c r="C14" s="30"/>
      <c r="D14" s="58">
        <v>14</v>
      </c>
      <c r="E14" s="29"/>
      <c r="F14" s="30"/>
      <c r="G14" s="58">
        <v>30</v>
      </c>
      <c r="H14" s="29"/>
      <c r="I14" s="30"/>
      <c r="J14" s="58">
        <v>23</v>
      </c>
      <c r="K14" s="41"/>
      <c r="L14" s="41"/>
      <c r="M14" s="42"/>
      <c r="N14" s="29"/>
      <c r="O14" s="30"/>
      <c r="P14" s="58">
        <v>3</v>
      </c>
      <c r="Q14" s="29"/>
      <c r="R14" s="30"/>
      <c r="S14" s="58">
        <v>6</v>
      </c>
      <c r="T14" s="30"/>
      <c r="U14" s="30"/>
      <c r="V14" s="53" t="s">
        <v>102</v>
      </c>
      <c r="W14" s="31"/>
      <c r="X14" s="30"/>
      <c r="Y14" s="58">
        <v>19</v>
      </c>
      <c r="Z14" s="29"/>
      <c r="AA14" s="30"/>
      <c r="AB14" s="58">
        <v>24</v>
      </c>
      <c r="AC14" s="29"/>
      <c r="AD14" s="30"/>
      <c r="AE14" s="58"/>
      <c r="AF14" s="41"/>
      <c r="AG14" s="41"/>
      <c r="AH14" s="42"/>
      <c r="AI14" s="29"/>
      <c r="AJ14" s="30"/>
      <c r="AK14" s="58">
        <v>8</v>
      </c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AllDivisions!C57</f>
        <v>Wealden Ocelots</v>
      </c>
      <c r="B15" s="59">
        <v>13</v>
      </c>
      <c r="C15" s="16"/>
      <c r="D15" s="57"/>
      <c r="E15" s="56">
        <v>3</v>
      </c>
      <c r="F15" s="16"/>
      <c r="G15" s="57"/>
      <c r="H15" s="56">
        <v>1</v>
      </c>
      <c r="I15" s="16"/>
      <c r="J15" s="57"/>
      <c r="K15" s="56">
        <v>3</v>
      </c>
      <c r="L15" s="16"/>
      <c r="M15" s="57"/>
      <c r="N15" s="90"/>
      <c r="O15" s="90"/>
      <c r="P15" s="91"/>
      <c r="Q15" s="56">
        <v>18</v>
      </c>
      <c r="R15" s="16"/>
      <c r="S15" s="57"/>
      <c r="T15" s="92">
        <v>11</v>
      </c>
      <c r="U15" s="16"/>
      <c r="V15" s="17"/>
      <c r="W15" s="59"/>
      <c r="X15" s="16"/>
      <c r="Y15" s="57"/>
      <c r="Z15" s="56">
        <v>9</v>
      </c>
      <c r="AA15" s="16"/>
      <c r="AB15" s="57"/>
      <c r="AC15" s="56"/>
      <c r="AD15" s="16"/>
      <c r="AE15" s="57"/>
      <c r="AF15" s="56">
        <v>8</v>
      </c>
      <c r="AG15" s="16"/>
      <c r="AH15" s="57"/>
      <c r="AI15" s="37"/>
      <c r="AJ15" s="37"/>
      <c r="AK15" s="38"/>
      <c r="AL15" s="56"/>
      <c r="AM15" s="16"/>
      <c r="AN15" s="57"/>
      <c r="AO15" s="56">
        <v>19</v>
      </c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8">IF(ISBLANK(B15),"",IF(B15="W",5,IF(B15="L",0,IF(B15&gt;D17,5,IF(B15=D17,3,IF(B15&gt;D17-4,2,IF(B15&gt;=D17/2,1,0)))))))</f>
        <v>1</v>
      </c>
      <c r="D16" s="23"/>
      <c r="E16" s="21"/>
      <c r="F16" s="22">
        <f t="shared" ref="F16" si="49">IF(ISBLANK(E15),"",IF(E15="W",5,IF(E15="L",0,IF(E15&gt;G17,5,IF(E15=G17,3,IF(E15&gt;G17-4,2,IF(E15&gt;=G17/2,1,0)))))))</f>
        <v>0</v>
      </c>
      <c r="G16" s="23"/>
      <c r="H16" s="21"/>
      <c r="I16" s="22">
        <f t="shared" ref="I16" si="50">IF(ISBLANK(H15),"",IF(H15="W",5,IF(H15="L",0,IF(H15&gt;J17,5,IF(H15=J17,3,IF(H15&gt;J17-4,2,IF(H15&gt;=J17/2,1,0)))))))</f>
        <v>0</v>
      </c>
      <c r="J16" s="23"/>
      <c r="K16" s="21"/>
      <c r="L16" s="22">
        <f t="shared" ref="L16" si="51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5</v>
      </c>
      <c r="S16" s="23"/>
      <c r="T16" s="22"/>
      <c r="U16" s="22">
        <f t="shared" ref="U16" si="53">IF(ISBLANK(T15),"",IF(T15="W",5,IF(T15="L",0,IF(T15&gt;V17,5,IF(T15=V17,3,IF(T15&gt;V17-4,2,IF(T15&gt;=V17/2,1,0)))))))</f>
        <v>1</v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>
        <f t="shared" ref="AA16" si="55">IF(ISBLANK(Z15),"",IF(Z15="W",5,IF(Z15="L",0,IF(Z15&gt;AB17,5,IF(Z15=AB17,3,IF(Z15&gt;AB17-4,2,IF(Z15&gt;=AB17/2,1,0)))))))</f>
        <v>0</v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>
        <f t="shared" ref="AG16" si="57">IF(ISBLANK(AF15),"",IF(AF15="W",5,IF(AF15="L",0,IF(AF15&gt;AH17,5,IF(AF15=AH17,3,IF(AF15&gt;AH17-4,2,IF(AF15&gt;=AH17/2,1,0)))))))</f>
        <v>0</v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>
        <f t="shared" ref="AP16" si="59">IF(ISBLANK(AO15),"",IF(AO15="W",5,IF(AO15="L",0,IF(AO15&gt;AQ17,5,IF(AO15=AQ17,3,IF(AO15&gt;AQ17-4,2,IF(AO15&gt;=AQ17/2,1,0)))))))</f>
        <v>5</v>
      </c>
      <c r="AQ16" s="24"/>
      <c r="AR16" s="64">
        <f>12-(COUNTBLANK(B16:AQ16)-30)</f>
        <v>9</v>
      </c>
      <c r="AS16" s="23">
        <f>COUNTIF(B16:AQ16,5)</f>
        <v>2</v>
      </c>
      <c r="AT16" s="68">
        <f>COUNTIF(B16:AQ16,3)</f>
        <v>0</v>
      </c>
      <c r="AU16" s="23">
        <f>AR16-AS16-AT16</f>
        <v>7</v>
      </c>
      <c r="AV16" s="64">
        <f>SUM(B15:AQ15)</f>
        <v>85</v>
      </c>
      <c r="AW16" s="68">
        <f>SUM(B17:AQ17)</f>
        <v>281</v>
      </c>
      <c r="AX16" s="23">
        <f>AV16-AW16</f>
        <v>-196</v>
      </c>
      <c r="AY16" s="78">
        <f>AV16/AW16</f>
        <v>0.302491103202847</v>
      </c>
      <c r="AZ16" s="51"/>
      <c r="BA16" s="85">
        <f>SUM(B16:AQ16)+AZ16</f>
        <v>12</v>
      </c>
      <c r="BB16" s="24">
        <f>RANK(BA16,$BA$3:$BA$23,0)</f>
        <v>6</v>
      </c>
    </row>
    <row r="17" spans="1:54" ht="24.95" customHeight="1" thickBot="1">
      <c r="A17" s="141"/>
      <c r="B17" s="31"/>
      <c r="C17" s="30"/>
      <c r="D17" s="58">
        <v>26</v>
      </c>
      <c r="E17" s="29"/>
      <c r="F17" s="30"/>
      <c r="G17" s="58">
        <v>46</v>
      </c>
      <c r="H17" s="29"/>
      <c r="I17" s="30"/>
      <c r="J17" s="58">
        <v>28</v>
      </c>
      <c r="K17" s="29"/>
      <c r="L17" s="30"/>
      <c r="M17" s="58">
        <v>41</v>
      </c>
      <c r="N17" s="41"/>
      <c r="O17" s="41"/>
      <c r="P17" s="42"/>
      <c r="Q17" s="29"/>
      <c r="R17" s="30"/>
      <c r="S17" s="58">
        <v>13</v>
      </c>
      <c r="T17" s="30"/>
      <c r="U17" s="30"/>
      <c r="V17" s="53">
        <v>18</v>
      </c>
      <c r="W17" s="31"/>
      <c r="X17" s="30"/>
      <c r="Y17" s="58"/>
      <c r="Z17" s="29"/>
      <c r="AA17" s="30"/>
      <c r="AB17" s="58">
        <v>46</v>
      </c>
      <c r="AC17" s="29"/>
      <c r="AD17" s="30"/>
      <c r="AE17" s="58"/>
      <c r="AF17" s="29"/>
      <c r="AG17" s="30"/>
      <c r="AH17" s="58">
        <v>48</v>
      </c>
      <c r="AI17" s="41"/>
      <c r="AJ17" s="41"/>
      <c r="AK17" s="42"/>
      <c r="AL17" s="29"/>
      <c r="AM17" s="30"/>
      <c r="AN17" s="58"/>
      <c r="AO17" s="29"/>
      <c r="AP17" s="30"/>
      <c r="AQ17" s="53">
        <v>15</v>
      </c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AllDivisions!C58</f>
        <v>BG Fireflies</v>
      </c>
      <c r="B18" s="59">
        <v>12</v>
      </c>
      <c r="C18" s="16"/>
      <c r="D18" s="57"/>
      <c r="E18" s="56">
        <v>4</v>
      </c>
      <c r="F18" s="16"/>
      <c r="G18" s="57"/>
      <c r="H18" s="56">
        <v>7</v>
      </c>
      <c r="I18" s="16"/>
      <c r="J18" s="57"/>
      <c r="K18" s="56">
        <v>6</v>
      </c>
      <c r="L18" s="16"/>
      <c r="M18" s="57"/>
      <c r="N18" s="56">
        <v>13</v>
      </c>
      <c r="O18" s="16"/>
      <c r="P18" s="57"/>
      <c r="Q18" s="90"/>
      <c r="R18" s="90"/>
      <c r="S18" s="91"/>
      <c r="T18" s="92">
        <v>5</v>
      </c>
      <c r="U18" s="16"/>
      <c r="V18" s="57"/>
      <c r="W18" s="59">
        <v>10</v>
      </c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>
        <v>3</v>
      </c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0</v>
      </c>
      <c r="D19" s="23"/>
      <c r="E19" s="21"/>
      <c r="F19" s="22">
        <f t="shared" ref="F19" si="61">IF(ISBLANK(E18),"",IF(E18="W",5,IF(E18="L",0,IF(E18&gt;G20,5,IF(E18=G20,3,IF(E18&gt;G20-4,2,IF(E18&gt;=G20/2,1,0)))))))</f>
        <v>0</v>
      </c>
      <c r="G19" s="23"/>
      <c r="H19" s="21"/>
      <c r="I19" s="22">
        <f t="shared" ref="I19" si="62">IF(ISBLANK(H18),"",IF(H18="W",5,IF(H18="L",0,IF(H18&gt;J20,5,IF(H18=J20,3,IF(H18&gt;J20-4,2,IF(H18&gt;=J20/2,1,0)))))))</f>
        <v>0</v>
      </c>
      <c r="J19" s="23"/>
      <c r="K19" s="21"/>
      <c r="L19" s="22">
        <f t="shared" ref="L19" si="63">IF(ISBLANK(K18),"",IF(K18="W",5,IF(K18="L",0,IF(K18&gt;M20,5,IF(K18=M20,3,IF(K18&gt;M20-4,2,IF(K18&gt;=M20/2,1,0)))))))</f>
        <v>0</v>
      </c>
      <c r="M19" s="23"/>
      <c r="N19" s="21"/>
      <c r="O19" s="22">
        <f t="shared" ref="O19" si="64">IF(ISBLANK(N18),"",IF(N18="W",5,IF(N18="L",0,IF(N18&gt;P20,5,IF(N18=P20,3,IF(N18&gt;P20-4,2,IF(N18&gt;=P20/2,1,0)))))))</f>
        <v>1</v>
      </c>
      <c r="P19" s="23"/>
      <c r="Q19" s="39"/>
      <c r="R19" s="39"/>
      <c r="S19" s="40"/>
      <c r="T19" s="22"/>
      <c r="U19" s="22">
        <f t="shared" ref="U19" si="65">IF(ISBLANK(T18),"",IF(T18="W",5,IF(T18="L",0,IF(T18&gt;V20,5,IF(T18=V20,3,IF(T18&gt;V20-4,2,IF(T18&gt;=V20/2,1,0)))))))</f>
        <v>0</v>
      </c>
      <c r="V19" s="23"/>
      <c r="W19" s="25"/>
      <c r="X19" s="22">
        <f t="shared" ref="X19" si="66">IF(ISBLANK(W18),"",IF(W18="W",5,IF(W18="L",0,IF(W18&gt;Y20,5,IF(W18=Y20,3,IF(W18&gt;Y20-4,2,IF(W18&gt;=Y20/2,1,0)))))))</f>
        <v>0</v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>
        <f t="shared" ref="AP19" si="71">IF(ISBLANK(AO18),"",IF(AO18="W",5,IF(AO18="L",0,IF(AO18&gt;AQ20,5,IF(AO18=AQ20,3,IF(AO18&gt;AQ20-4,2,IF(AO18&gt;=AQ20/2,1,0)))))))</f>
        <v>0</v>
      </c>
      <c r="AQ19" s="24"/>
      <c r="AR19" s="64">
        <f>12-(COUNTBLANK(B19:AQ19)-30)</f>
        <v>8</v>
      </c>
      <c r="AS19" s="23">
        <f>COUNTIF(B19:AQ19,5)</f>
        <v>0</v>
      </c>
      <c r="AT19" s="68">
        <f>COUNTIF(B19:AQ19,3)</f>
        <v>0</v>
      </c>
      <c r="AU19" s="23">
        <f>AR19-AS19-AT19</f>
        <v>8</v>
      </c>
      <c r="AV19" s="64">
        <f>SUM(B18:AQ18)</f>
        <v>60</v>
      </c>
      <c r="AW19" s="68">
        <f>SUM(B20:AQ20)</f>
        <v>193</v>
      </c>
      <c r="AX19" s="23">
        <f>AV19-AW19</f>
        <v>-133</v>
      </c>
      <c r="AY19" s="78">
        <f>AV19/AW19</f>
        <v>0.31088082901554404</v>
      </c>
      <c r="AZ19" s="51"/>
      <c r="BA19" s="85">
        <f>SUM(B19:AQ19)+AZ19</f>
        <v>1</v>
      </c>
      <c r="BB19" s="24">
        <f>RANK(BA19,$BA$3:$BA$23,0)</f>
        <v>7</v>
      </c>
    </row>
    <row r="20" spans="1:54" ht="24.95" customHeight="1" thickBot="1">
      <c r="A20" s="141"/>
      <c r="B20" s="31"/>
      <c r="C20" s="30"/>
      <c r="D20" s="58">
        <v>31</v>
      </c>
      <c r="E20" s="29"/>
      <c r="F20" s="30"/>
      <c r="G20" s="58">
        <v>35</v>
      </c>
      <c r="H20" s="29"/>
      <c r="I20" s="30"/>
      <c r="J20" s="58">
        <v>31</v>
      </c>
      <c r="K20" s="29"/>
      <c r="L20" s="30"/>
      <c r="M20" s="58">
        <v>19</v>
      </c>
      <c r="N20" s="29"/>
      <c r="O20" s="30"/>
      <c r="P20" s="58">
        <v>18</v>
      </c>
      <c r="Q20" s="41"/>
      <c r="R20" s="41"/>
      <c r="S20" s="42"/>
      <c r="T20" s="30"/>
      <c r="U20" s="30"/>
      <c r="V20" s="58">
        <v>11</v>
      </c>
      <c r="W20" s="31"/>
      <c r="X20" s="30"/>
      <c r="Y20" s="58">
        <v>24</v>
      </c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>
        <v>24</v>
      </c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 t="str">
        <f>AllDivisions!C59</f>
        <v>Otford Adders</v>
      </c>
      <c r="B21" s="89">
        <v>12</v>
      </c>
      <c r="D21" s="33"/>
      <c r="E21" s="55">
        <v>5</v>
      </c>
      <c r="G21" s="33"/>
      <c r="H21" s="55">
        <v>14</v>
      </c>
      <c r="J21" s="33"/>
      <c r="K21" s="55" t="s">
        <v>102</v>
      </c>
      <c r="M21" s="33"/>
      <c r="N21" s="55">
        <v>18</v>
      </c>
      <c r="P21" s="33"/>
      <c r="Q21" s="55">
        <v>11</v>
      </c>
      <c r="S21" s="33"/>
      <c r="T21" s="37"/>
      <c r="U21" s="37"/>
      <c r="V21" s="43"/>
      <c r="W21" s="89"/>
      <c r="Y21" s="33"/>
      <c r="Z21" s="55">
        <v>12</v>
      </c>
      <c r="AB21" s="33"/>
      <c r="AC21" s="55"/>
      <c r="AE21" s="33"/>
      <c r="AF21" s="55"/>
      <c r="AH21" s="33"/>
      <c r="AI21" s="55">
        <v>15</v>
      </c>
      <c r="AK21" s="33"/>
      <c r="AL21" s="55">
        <v>24</v>
      </c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2">IF(ISBLANK(B21),"",IF(B21="W",5,IF(B21="L",0,IF(B21&gt;D23,5,IF(B21=D23,3,IF(B21&gt;D23-4,2,IF(B21&gt;=D23/2,1,0)))))))</f>
        <v>0</v>
      </c>
      <c r="D22" s="23"/>
      <c r="E22" s="21"/>
      <c r="F22" s="22">
        <f t="shared" ref="F22" si="73">IF(ISBLANK(E21),"",IF(E21="W",5,IF(E21="L",0,IF(E21&gt;G23,5,IF(E21=G23,3,IF(E21&gt;G23-4,2,IF(E21&gt;=G23/2,1,0)))))))</f>
        <v>0</v>
      </c>
      <c r="G22" s="23"/>
      <c r="H22" s="21"/>
      <c r="I22" s="22">
        <f t="shared" ref="I22" si="74">IF(ISBLANK(H21),"",IF(H21="W",5,IF(H21="L",0,IF(H21&gt;J23,5,IF(H21=J23,3,IF(H21&gt;J23-4,2,IF(H21&gt;=J23/2,1,0)))))))</f>
        <v>0</v>
      </c>
      <c r="J22" s="23"/>
      <c r="K22" s="21"/>
      <c r="L22" s="22">
        <f t="shared" ref="L22" si="75">IF(ISBLANK(K21),"",IF(K21="W",5,IF(K21="L",0,IF(K21&gt;M23,5,IF(K21=M23,3,IF(K21&gt;M23-4,2,IF(K21&gt;=M23/2,1,0)))))))</f>
        <v>5</v>
      </c>
      <c r="M22" s="23"/>
      <c r="N22" s="21"/>
      <c r="O22" s="22">
        <f t="shared" ref="O22" si="76">IF(ISBLANK(N21),"",IF(N21="W",5,IF(N21="L",0,IF(N21&gt;P23,5,IF(N21=P23,3,IF(N21&gt;P23-4,2,IF(N21&gt;=P23/2,1,0)))))))</f>
        <v>5</v>
      </c>
      <c r="P22" s="23"/>
      <c r="Q22" s="21"/>
      <c r="R22" s="22">
        <f t="shared" ref="R22" si="77">IF(ISBLANK(Q21),"",IF(Q21="W",5,IF(Q21="L",0,IF(Q21&gt;S23,5,IF(Q21=S23,3,IF(Q21&gt;S23-4,2,IF(Q21&gt;=S23/2,1,0)))))))</f>
        <v>5</v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>
        <f t="shared" ref="AA22" si="79">IF(ISBLANK(Z21),"",IF(Z21="W",5,IF(Z21="L",0,IF(Z21&gt;AB23,5,IF(Z21=AB23,3,IF(Z21&gt;AB23-4,2,IF(Z21&gt;=AB23/2,1,0)))))))</f>
        <v>0</v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>
        <f t="shared" ref="AJ22" si="82">IF(ISBLANK(AI21),"",IF(AI21="W",5,IF(AI21="L",0,IF(AI21&gt;AK23,5,IF(AI21=AK23,3,IF(AI21&gt;AK23-4,2,IF(AI21&gt;=AK23/2,1,0)))))))</f>
        <v>1</v>
      </c>
      <c r="AK22" s="23"/>
      <c r="AL22" s="21"/>
      <c r="AM22" s="22">
        <f t="shared" ref="AM22" si="83">IF(ISBLANK(AL21),"",IF(AL21="W",5,IF(AL21="L",0,IF(AL21&gt;AN23,5,IF(AL21=AN23,3,IF(AL21&gt;AN23-4,2,IF(AL21&gt;=AN23/2,1,0)))))))</f>
        <v>5</v>
      </c>
      <c r="AN22" s="23"/>
      <c r="AO22" s="39"/>
      <c r="AP22" s="39"/>
      <c r="AQ22" s="44"/>
      <c r="AR22" s="64">
        <f>12-(COUNTBLANK(B22:AQ22)-30)</f>
        <v>9</v>
      </c>
      <c r="AS22" s="23">
        <f>COUNTIF(B22:AQ22,5)</f>
        <v>4</v>
      </c>
      <c r="AT22" s="68">
        <f>COUNTIF(B22:AQ22,3)</f>
        <v>0</v>
      </c>
      <c r="AU22" s="23">
        <f>AR22-AS22-AT22</f>
        <v>5</v>
      </c>
      <c r="AV22" s="64">
        <f>SUM(B21:AQ21)</f>
        <v>111</v>
      </c>
      <c r="AW22" s="68">
        <f>SUM(B23:AQ23)</f>
        <v>189</v>
      </c>
      <c r="AX22" s="23">
        <f>AV22-AW22</f>
        <v>-78</v>
      </c>
      <c r="AY22" s="78">
        <f>AV22/AW22</f>
        <v>0.58730158730158732</v>
      </c>
      <c r="AZ22" s="51"/>
      <c r="BA22" s="85">
        <f>SUM(B22:AQ22)+AZ22</f>
        <v>21</v>
      </c>
      <c r="BB22" s="24">
        <f>RANK(BA22,$BA$3:$BA$23,0)</f>
        <v>5</v>
      </c>
    </row>
    <row r="23" spans="1:54" ht="24.95" customHeight="1" thickBot="1">
      <c r="A23" s="141"/>
      <c r="B23" s="45"/>
      <c r="C23" s="46"/>
      <c r="D23" s="60">
        <v>45</v>
      </c>
      <c r="E23" s="47"/>
      <c r="F23" s="46"/>
      <c r="G23" s="60">
        <v>35</v>
      </c>
      <c r="H23" s="47"/>
      <c r="I23" s="46"/>
      <c r="J23" s="60">
        <v>34</v>
      </c>
      <c r="K23" s="47"/>
      <c r="L23" s="46"/>
      <c r="M23" s="60" t="s">
        <v>101</v>
      </c>
      <c r="N23" s="47"/>
      <c r="O23" s="46"/>
      <c r="P23" s="60">
        <v>11</v>
      </c>
      <c r="Q23" s="47"/>
      <c r="R23" s="46"/>
      <c r="S23" s="60">
        <v>5</v>
      </c>
      <c r="T23" s="48"/>
      <c r="U23" s="48"/>
      <c r="V23" s="49"/>
      <c r="W23" s="45"/>
      <c r="X23" s="46"/>
      <c r="Y23" s="60"/>
      <c r="Z23" s="47"/>
      <c r="AA23" s="46"/>
      <c r="AB23" s="60">
        <v>37</v>
      </c>
      <c r="AC23" s="47"/>
      <c r="AD23" s="46"/>
      <c r="AE23" s="60"/>
      <c r="AF23" s="47"/>
      <c r="AG23" s="46"/>
      <c r="AH23" s="60"/>
      <c r="AI23" s="47"/>
      <c r="AJ23" s="46"/>
      <c r="AK23" s="60">
        <v>19</v>
      </c>
      <c r="AL23" s="47"/>
      <c r="AM23" s="46"/>
      <c r="AN23" s="60">
        <v>3</v>
      </c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30</v>
      </c>
      <c r="AT25" s="76"/>
      <c r="AU25" s="76">
        <f>SUM(AU3:AU23)</f>
        <v>30</v>
      </c>
      <c r="AV25" s="76">
        <f>SUM(AV3:AV23)</f>
        <v>1208</v>
      </c>
      <c r="AW25" s="76">
        <f>SUM(AW3:AW23)</f>
        <v>1208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FA6-6708-404A-A582-5E83B472DB3B}">
  <sheetPr codeName="Sheet7">
    <pageSetUpPr fitToPage="1"/>
  </sheetPr>
  <dimension ref="A1:BB2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32</v>
      </c>
      <c r="B2" s="5"/>
      <c r="C2" s="6" t="str">
        <f>A3</f>
        <v>no division 6 this season</v>
      </c>
      <c r="D2" s="7"/>
      <c r="E2" s="8"/>
      <c r="F2" s="6">
        <f>A6</f>
        <v>0</v>
      </c>
      <c r="G2" s="7"/>
      <c r="H2" s="8"/>
      <c r="I2" s="6">
        <f>A9</f>
        <v>0</v>
      </c>
      <c r="J2" s="7"/>
      <c r="K2" s="8"/>
      <c r="L2" s="6">
        <f>A12</f>
        <v>0</v>
      </c>
      <c r="M2" s="7"/>
      <c r="N2" s="8"/>
      <c r="O2" s="6">
        <f>A15</f>
        <v>0</v>
      </c>
      <c r="P2" s="7"/>
      <c r="Q2" s="8"/>
      <c r="R2" s="6">
        <f>A18</f>
        <v>0</v>
      </c>
      <c r="S2" s="7"/>
      <c r="T2" s="10"/>
      <c r="U2" s="6">
        <f>A21</f>
        <v>0</v>
      </c>
      <c r="V2" s="9"/>
      <c r="W2" s="5"/>
      <c r="X2" s="6" t="str">
        <f>A3</f>
        <v>no division 6 this season</v>
      </c>
      <c r="Y2" s="7"/>
      <c r="Z2" s="8"/>
      <c r="AA2" s="6">
        <f>A6</f>
        <v>0</v>
      </c>
      <c r="AB2" s="7"/>
      <c r="AC2" s="8"/>
      <c r="AD2" s="6">
        <f>A9</f>
        <v>0</v>
      </c>
      <c r="AE2" s="7"/>
      <c r="AF2" s="8"/>
      <c r="AG2" s="6">
        <f>A12</f>
        <v>0</v>
      </c>
      <c r="AH2" s="7"/>
      <c r="AI2" s="8"/>
      <c r="AJ2" s="6">
        <f>A15</f>
        <v>0</v>
      </c>
      <c r="AK2" s="7"/>
      <c r="AL2" s="8"/>
      <c r="AM2" s="6">
        <f>A18</f>
        <v>0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AllDivisions!C64</f>
        <v>no division 6 this season</v>
      </c>
      <c r="B3" s="12"/>
      <c r="C3" s="13"/>
      <c r="D3" s="14"/>
      <c r="E3" s="52"/>
      <c r="F3" s="15"/>
      <c r="G3" s="15"/>
      <c r="H3" s="56"/>
      <c r="I3" s="16"/>
      <c r="J3" s="57"/>
      <c r="K3" s="56"/>
      <c r="L3" s="16"/>
      <c r="M3" s="57"/>
      <c r="N3" s="56"/>
      <c r="O3" s="16"/>
      <c r="P3" s="57"/>
      <c r="Q3" s="56"/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0</v>
      </c>
      <c r="AS4" s="23">
        <f>COUNTIF(B4:AQ4,5)</f>
        <v>0</v>
      </c>
      <c r="AT4" s="68">
        <f>COUNTIF(B4:AQ4,3)</f>
        <v>0</v>
      </c>
      <c r="AU4" s="23">
        <f>AR4-AS4-AT4</f>
        <v>0</v>
      </c>
      <c r="AV4" s="64">
        <f>SUM(B3:AQ3)</f>
        <v>0</v>
      </c>
      <c r="AW4" s="68">
        <f>SUM(B5:AQ5)</f>
        <v>0</v>
      </c>
      <c r="AX4" s="23">
        <f>AV4-AW4</f>
        <v>0</v>
      </c>
      <c r="AY4" s="78" t="e">
        <f>AV4/AW4</f>
        <v>#DIV/0!</v>
      </c>
      <c r="AZ4" s="51"/>
      <c r="BA4" s="85">
        <f>SUM(B4:AQ4)+AZ4</f>
        <v>0</v>
      </c>
      <c r="BB4" s="24">
        <f>RANK(BA4,$BA$3:$BA$23,0)</f>
        <v>1</v>
      </c>
    </row>
    <row r="5" spans="1:54" ht="24.95" customHeight="1" thickBot="1">
      <c r="A5" s="141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/>
      <c r="N5" s="29"/>
      <c r="O5" s="30"/>
      <c r="P5" s="58"/>
      <c r="Q5" s="29"/>
      <c r="R5" s="30"/>
      <c r="S5" s="58"/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>
        <f>AllDivisions!C65</f>
        <v>0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/>
      <c r="O6" s="16"/>
      <c r="P6" s="57"/>
      <c r="Q6" s="56"/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3">IF(ISBLANK(H6),"",IF(H6="W",5,IF(H6="L",0,IF(H6&gt;J8,5,IF(H6=J8,3,IF(H6&gt;J8-4,2,IF(H6&gt;=J8/2,1,0)))))))</f>
        <v/>
      </c>
      <c r="J7" s="22"/>
      <c r="K7" s="21"/>
      <c r="L7" s="22" t="str">
        <f t="shared" ref="L7" si="14">IF(ISBLANK(K6),"",IF(K6="W",5,IF(K6="L",0,IF(K6&gt;M8,5,IF(K6=M8,3,IF(K6&gt;M8-4,2,IF(K6&gt;=M8/2,1,0)))))))</f>
        <v/>
      </c>
      <c r="M7" s="23"/>
      <c r="N7" s="21"/>
      <c r="O7" s="22" t="str">
        <f t="shared" ref="O7" si="15">IF(ISBLANK(N6),"",IF(N6="W",5,IF(N6="L",0,IF(N6&gt;P8,5,IF(N6=P8,3,IF(N6&gt;P8-4,2,IF(N6&gt;=P8/2,1,0)))))))</f>
        <v/>
      </c>
      <c r="P7" s="23"/>
      <c r="Q7" s="21"/>
      <c r="R7" s="22" t="str">
        <f t="shared" ref="R7" si="16">IF(ISBLANK(Q6),"",IF(Q6="W",5,IF(Q6="L",0,IF(Q6&gt;S8,5,IF(Q6=S8,3,IF(Q6&gt;S8-4,2,IF(Q6&gt;=S8/2,1,0)))))))</f>
        <v/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0</v>
      </c>
      <c r="AS7" s="23">
        <f>COUNTIF(B7:AQ7,5)</f>
        <v>0</v>
      </c>
      <c r="AT7" s="68">
        <f>COUNTIF(B7:AQ7,3)</f>
        <v>0</v>
      </c>
      <c r="AU7" s="23">
        <f>AR7-AS7-AT7</f>
        <v>0</v>
      </c>
      <c r="AV7" s="64">
        <f>SUM(B6:AQ6)</f>
        <v>0</v>
      </c>
      <c r="AW7" s="68">
        <f>SUM(B8:AQ8)</f>
        <v>0</v>
      </c>
      <c r="AX7" s="23">
        <f>AV7-AW7</f>
        <v>0</v>
      </c>
      <c r="AY7" s="78" t="e">
        <f>AV7/AW7</f>
        <v>#DIV/0!</v>
      </c>
      <c r="AZ7" s="51"/>
      <c r="BA7" s="85">
        <f>SUM(B7:AQ7)+AZ7</f>
        <v>0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/>
      <c r="Q8" s="29"/>
      <c r="R8" s="30"/>
      <c r="S8" s="58"/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>
        <f>AllDivisions!C66</f>
        <v>0</v>
      </c>
      <c r="B9" s="59"/>
      <c r="C9" s="16"/>
      <c r="D9" s="57"/>
      <c r="E9" s="56"/>
      <c r="F9" s="16"/>
      <c r="G9" s="57"/>
      <c r="H9" s="37"/>
      <c r="I9" s="37"/>
      <c r="J9" s="38"/>
      <c r="K9" s="56"/>
      <c r="L9" s="16"/>
      <c r="M9" s="57"/>
      <c r="N9" s="56"/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 t="str">
        <f t="shared" ref="C10" si="24">IF(ISBLANK(B9),"",IF(B9="W",5,IF(B9="L",0,IF(B9&gt;D11,5,IF(B9=D11,3,IF(B9&gt;D11-4,2,IF(B9&gt;=D11/2,1,0)))))))</f>
        <v/>
      </c>
      <c r="D10" s="23"/>
      <c r="E10" s="21"/>
      <c r="F10" s="22" t="str">
        <f t="shared" ref="F10" si="25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 t="str">
        <f t="shared" ref="L10" si="26">IF(ISBLANK(K9),"",IF(K9="W",5,IF(K9="L",0,IF(K9&gt;M11,5,IF(K9=M11,3,IF(K9&gt;M11-4,2,IF(K9&gt;=M11/2,1,0)))))))</f>
        <v/>
      </c>
      <c r="M10" s="23"/>
      <c r="N10" s="21"/>
      <c r="O10" s="22" t="str">
        <f t="shared" ref="O10" si="27">IF(ISBLANK(N9),"",IF(N9="W",5,IF(N9="L",0,IF(N9&gt;P11,5,IF(N9=P11,3,IF(N9&gt;P11-4,2,IF(N9&gt;=P11/2,1,0)))))))</f>
        <v/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0</v>
      </c>
      <c r="AS10" s="23">
        <f>COUNTIF(B10:AQ10,5)</f>
        <v>0</v>
      </c>
      <c r="AT10" s="68">
        <f>COUNTIF(B10:AQ10,3)</f>
        <v>0</v>
      </c>
      <c r="AU10" s="23">
        <f>AR10-AS10-AT10</f>
        <v>0</v>
      </c>
      <c r="AV10" s="64">
        <f>SUM(B9:AQ9)</f>
        <v>0</v>
      </c>
      <c r="AW10" s="68">
        <f>SUM(B11:AQ11)</f>
        <v>0</v>
      </c>
      <c r="AX10" s="23">
        <f>AV10-AW10</f>
        <v>0</v>
      </c>
      <c r="AY10" s="78" t="e">
        <f>AV10/AW10</f>
        <v>#DIV/0!</v>
      </c>
      <c r="AZ10" s="51"/>
      <c r="BA10" s="85">
        <f>SUM(B10:AQ10)+AZ10</f>
        <v>0</v>
      </c>
      <c r="BB10" s="24">
        <f>RANK(BA10,$BA$3:$BA$23,0)</f>
        <v>1</v>
      </c>
    </row>
    <row r="11" spans="1:54" ht="24.95" customHeight="1" thickBot="1">
      <c r="A11" s="141"/>
      <c r="B11" s="31"/>
      <c r="C11" s="30"/>
      <c r="D11" s="58"/>
      <c r="E11" s="29"/>
      <c r="F11" s="30"/>
      <c r="G11" s="58"/>
      <c r="H11" s="41"/>
      <c r="I11" s="41"/>
      <c r="J11" s="42"/>
      <c r="K11" s="29"/>
      <c r="L11" s="30"/>
      <c r="M11" s="58"/>
      <c r="N11" s="29"/>
      <c r="O11" s="30"/>
      <c r="P11" s="58"/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>
        <f>AllDivisions!C67</f>
        <v>0</v>
      </c>
      <c r="B12" s="59"/>
      <c r="C12" s="16"/>
      <c r="D12" s="57"/>
      <c r="E12" s="56"/>
      <c r="F12" s="16"/>
      <c r="G12" s="57"/>
      <c r="H12" s="56"/>
      <c r="I12" s="16"/>
      <c r="J12" s="57"/>
      <c r="K12" s="37"/>
      <c r="L12" s="37"/>
      <c r="M12" s="38"/>
      <c r="N12" s="56"/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 t="str">
        <f t="shared" ref="C13" si="36">IF(ISBLANK(B12),"",IF(B12="W",5,IF(B12="L",0,IF(B12&gt;D14,5,IF(B12=D14,3,IF(B12&gt;D14-4,2,IF(B12&gt;=D14/2,1,0)))))))</f>
        <v/>
      </c>
      <c r="D13" s="23"/>
      <c r="E13" s="21"/>
      <c r="F13" s="22" t="str">
        <f t="shared" ref="F13" si="37">IF(ISBLANK(E12),"",IF(E12="W",5,IF(E12="L",0,IF(E12&gt;G14,5,IF(E12=G14,3,IF(E12&gt;G14-4,2,IF(E12&gt;=G14/2,1,0)))))))</f>
        <v/>
      </c>
      <c r="G13" s="23"/>
      <c r="H13" s="21"/>
      <c r="I13" s="22" t="str">
        <f t="shared" ref="I13" si="38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0</v>
      </c>
      <c r="AS13" s="23">
        <f>COUNTIF(B13:AQ13,5)</f>
        <v>0</v>
      </c>
      <c r="AT13" s="68">
        <f>COUNTIF(B13:AQ13,3)</f>
        <v>0</v>
      </c>
      <c r="AU13" s="23">
        <f>AR13-AS13-AT13</f>
        <v>0</v>
      </c>
      <c r="AV13" s="64">
        <f>SUM(B12:AQ12)</f>
        <v>0</v>
      </c>
      <c r="AW13" s="68">
        <f>SUM(B14:AQ14)</f>
        <v>0</v>
      </c>
      <c r="AX13" s="23">
        <f>AV13-AW13</f>
        <v>0</v>
      </c>
      <c r="AY13" s="78" t="e">
        <f>AV13/AW13</f>
        <v>#DIV/0!</v>
      </c>
      <c r="AZ13" s="51"/>
      <c r="BA13" s="85">
        <f>SUM(B13:AQ13)+AZ13</f>
        <v>0</v>
      </c>
      <c r="BB13" s="24">
        <f>RANK(BA13,$BA$3:$BA$23,0)</f>
        <v>1</v>
      </c>
    </row>
    <row r="14" spans="1:54" ht="24.95" customHeight="1" thickBot="1">
      <c r="A14" s="141"/>
      <c r="B14" s="31"/>
      <c r="C14" s="30"/>
      <c r="D14" s="58"/>
      <c r="E14" s="29"/>
      <c r="F14" s="30"/>
      <c r="G14" s="58"/>
      <c r="H14" s="29"/>
      <c r="I14" s="30"/>
      <c r="J14" s="58"/>
      <c r="K14" s="41"/>
      <c r="L14" s="41"/>
      <c r="M14" s="42"/>
      <c r="N14" s="29"/>
      <c r="O14" s="30"/>
      <c r="P14" s="58"/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>
        <f>AllDivisions!C68</f>
        <v>0</v>
      </c>
      <c r="B15" s="59"/>
      <c r="C15" s="16"/>
      <c r="D15" s="57"/>
      <c r="E15" s="56"/>
      <c r="F15" s="16"/>
      <c r="G15" s="57"/>
      <c r="H15" s="56"/>
      <c r="I15" s="16"/>
      <c r="J15" s="57"/>
      <c r="K15" s="56"/>
      <c r="L15" s="16"/>
      <c r="M15" s="57"/>
      <c r="N15" s="90"/>
      <c r="O15" s="90"/>
      <c r="P15" s="91"/>
      <c r="Q15" s="56"/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 t="str">
        <f t="shared" ref="F16" si="49">IF(ISBLANK(E15),"",IF(E15="W",5,IF(E15="L",0,IF(E15&gt;G17,5,IF(E15=G17,3,IF(E15&gt;G17-4,2,IF(E15&gt;=G17/2,1,0)))))))</f>
        <v/>
      </c>
      <c r="G16" s="23"/>
      <c r="H16" s="21"/>
      <c r="I16" s="22" t="str">
        <f t="shared" ref="I16" si="50">IF(ISBLANK(H15),"",IF(H15="W",5,IF(H15="L",0,IF(H15&gt;J17,5,IF(H15=J17,3,IF(H15&gt;J17-4,2,IF(H15&gt;=J17/2,1,0)))))))</f>
        <v/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0</v>
      </c>
      <c r="AS16" s="23">
        <f>COUNTIF(B16:AQ16,5)</f>
        <v>0</v>
      </c>
      <c r="AT16" s="68">
        <f>COUNTIF(B16:AQ16,3)</f>
        <v>0</v>
      </c>
      <c r="AU16" s="23">
        <f>AR16-AS16-AT16</f>
        <v>0</v>
      </c>
      <c r="AV16" s="64">
        <f>SUM(B15:AQ15)</f>
        <v>0</v>
      </c>
      <c r="AW16" s="68">
        <f>SUM(B17:AQ17)</f>
        <v>0</v>
      </c>
      <c r="AX16" s="23">
        <f>AV16-AW16</f>
        <v>0</v>
      </c>
      <c r="AY16" s="78" t="e">
        <f>AV16/AW16</f>
        <v>#DIV/0!</v>
      </c>
      <c r="AZ16" s="51"/>
      <c r="BA16" s="85">
        <f>SUM(B16:AQ16)+AZ16</f>
        <v>0</v>
      </c>
      <c r="BB16" s="24">
        <f>RANK(BA16,$BA$3:$BA$23,0)</f>
        <v>1</v>
      </c>
    </row>
    <row r="17" spans="1:54" ht="24.95" customHeight="1" thickBot="1">
      <c r="A17" s="141"/>
      <c r="B17" s="31"/>
      <c r="C17" s="30"/>
      <c r="D17" s="58"/>
      <c r="E17" s="29"/>
      <c r="F17" s="30"/>
      <c r="G17" s="58"/>
      <c r="H17" s="29"/>
      <c r="I17" s="30"/>
      <c r="J17" s="58"/>
      <c r="K17" s="29"/>
      <c r="L17" s="30"/>
      <c r="M17" s="58"/>
      <c r="N17" s="41"/>
      <c r="O17" s="41"/>
      <c r="P17" s="42"/>
      <c r="Q17" s="29"/>
      <c r="R17" s="30"/>
      <c r="S17" s="58"/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>
        <f>AllDivisions!C69</f>
        <v>0</v>
      </c>
      <c r="B18" s="59"/>
      <c r="C18" s="16"/>
      <c r="D18" s="57"/>
      <c r="E18" s="56"/>
      <c r="F18" s="16"/>
      <c r="G18" s="57"/>
      <c r="H18" s="56"/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ht="24.95" customHeight="1">
      <c r="A19" s="138"/>
      <c r="B19" s="25"/>
      <c r="C19" s="22" t="str">
        <f t="shared" ref="C19" si="60">IF(ISBLANK(B18),"",IF(B18="W",5,IF(B18="L",0,IF(B18&gt;D20,5,IF(B18=D20,3,IF(B18&gt;D20-4,2,IF(B18&gt;=D20/2,1,0)))))))</f>
        <v/>
      </c>
      <c r="D19" s="23"/>
      <c r="E19" s="21"/>
      <c r="F19" s="22" t="str">
        <f t="shared" ref="F19" si="61">IF(ISBLANK(E18),"",IF(E18="W",5,IF(E18="L",0,IF(E18&gt;G20,5,IF(E18=G20,3,IF(E18&gt;G20-4,2,IF(E18&gt;=G20/2,1,0)))))))</f>
        <v/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0</v>
      </c>
      <c r="AS19" s="23">
        <f>COUNTIF(B19:AQ19,5)</f>
        <v>0</v>
      </c>
      <c r="AT19" s="68">
        <f>COUNTIF(B19:AQ19,3)</f>
        <v>0</v>
      </c>
      <c r="AU19" s="23">
        <f>AR19-AS19-AT19</f>
        <v>0</v>
      </c>
      <c r="AV19" s="64">
        <f>SUM(B18:AQ18)</f>
        <v>0</v>
      </c>
      <c r="AW19" s="68">
        <f>SUM(B20:AQ20)</f>
        <v>0</v>
      </c>
      <c r="AX19" s="23">
        <f>AV19-AW19</f>
        <v>0</v>
      </c>
      <c r="AY19" s="78" t="e">
        <f>AV19/AW19</f>
        <v>#DIV/0!</v>
      </c>
      <c r="AZ19" s="51"/>
      <c r="BA19" s="85">
        <f>SUM(B19:AQ19)+AZ19</f>
        <v>0</v>
      </c>
      <c r="BB19" s="24">
        <f>RANK(BA19,$BA$3:$BA$23,0)</f>
        <v>1</v>
      </c>
    </row>
    <row r="20" spans="1:54" ht="24.95" customHeight="1" thickBot="1">
      <c r="A20" s="141"/>
      <c r="B20" s="31"/>
      <c r="C20" s="30"/>
      <c r="D20" s="58"/>
      <c r="E20" s="29"/>
      <c r="F20" s="30"/>
      <c r="G20" s="58"/>
      <c r="H20" s="29"/>
      <c r="I20" s="30"/>
      <c r="J20" s="58"/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AllDivisions!C70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1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4" spans="1:54" ht="14.25" customHeight="1">
      <c r="A24" s="11"/>
    </row>
    <row r="25" spans="1:54" ht="14.25" customHeight="1">
      <c r="A25" s="11"/>
      <c r="AR25" s="76" t="s">
        <v>56</v>
      </c>
      <c r="AS25" s="76">
        <f>SUM(AS3:AS23)</f>
        <v>0</v>
      </c>
      <c r="AT25" s="76"/>
      <c r="AU25" s="76">
        <f>SUM(AU3:AU23)</f>
        <v>0</v>
      </c>
      <c r="AV25" s="76">
        <f>SUM(AV3:AV23)</f>
        <v>0</v>
      </c>
      <c r="AW25" s="76">
        <f>SUM(AW3:AW23)</f>
        <v>0</v>
      </c>
    </row>
    <row r="26" spans="1:54" ht="14.25" customHeight="1">
      <c r="A26" s="11"/>
    </row>
  </sheetData>
  <mergeCells count="7">
    <mergeCell ref="A18:A20"/>
    <mergeCell ref="A21:A23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4EE8-D5A8-C04B-A007-F639BB3A101B}">
  <sheetPr codeName="Sheet8">
    <pageSetUpPr fitToPage="1"/>
  </sheetPr>
  <dimension ref="A1:BB25"/>
  <sheetViews>
    <sheetView zoomScale="75" zoomScaleNormal="75" workbookViewId="0">
      <pane xSplit="1" ySplit="2" topLeftCell="S6" activePane="bottomRight" state="frozen"/>
      <selection pane="topRight" activeCell="B1" sqref="B1"/>
      <selection pane="bottomLeft" activeCell="A3" sqref="A3"/>
      <selection pane="bottomRight" activeCell="AN8" sqref="AN8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37</v>
      </c>
      <c r="B2" s="5"/>
      <c r="C2" s="6" t="str">
        <f>A3</f>
        <v>CFX Owls</v>
      </c>
      <c r="D2" s="7"/>
      <c r="E2" s="8"/>
      <c r="F2" s="6" t="str">
        <f>A6</f>
        <v>KCNC Minis</v>
      </c>
      <c r="G2" s="7"/>
      <c r="H2" s="8"/>
      <c r="I2" s="6" t="str">
        <f>A9</f>
        <v>CFX Swallows</v>
      </c>
      <c r="J2" s="7"/>
      <c r="K2" s="8"/>
      <c r="L2" s="6" t="str">
        <f>A12</f>
        <v>Wealden Lynx</v>
      </c>
      <c r="M2" s="7"/>
      <c r="N2" s="8"/>
      <c r="O2" s="6" t="str">
        <f>A15</f>
        <v>BG Firestarters</v>
      </c>
      <c r="P2" s="7"/>
      <c r="Q2" s="8"/>
      <c r="R2" s="6" t="str">
        <f>A18</f>
        <v>CFX Hawks</v>
      </c>
      <c r="S2" s="7"/>
      <c r="T2" s="10"/>
      <c r="U2" s="6">
        <f>A21</f>
        <v>0</v>
      </c>
      <c r="V2" s="9"/>
      <c r="W2" s="5"/>
      <c r="X2" s="6" t="str">
        <f>A3</f>
        <v>CFX Owls</v>
      </c>
      <c r="Y2" s="7"/>
      <c r="Z2" s="8"/>
      <c r="AA2" s="6" t="str">
        <f>A6</f>
        <v>KCNC Minis</v>
      </c>
      <c r="AB2" s="7"/>
      <c r="AC2" s="8"/>
      <c r="AD2" s="6" t="str">
        <f>A9</f>
        <v>CFX Swallows</v>
      </c>
      <c r="AE2" s="7"/>
      <c r="AF2" s="8"/>
      <c r="AG2" s="6" t="str">
        <f>A12</f>
        <v>Wealden Lynx</v>
      </c>
      <c r="AH2" s="7"/>
      <c r="AI2" s="8"/>
      <c r="AJ2" s="6" t="str">
        <f>A15</f>
        <v>BG Firestarters</v>
      </c>
      <c r="AK2" s="7"/>
      <c r="AL2" s="8"/>
      <c r="AM2" s="6" t="s">
        <v>39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AllDivisions!C75</f>
        <v>CFX Owls</v>
      </c>
      <c r="B3" s="12"/>
      <c r="C3" s="13"/>
      <c r="D3" s="14"/>
      <c r="E3" s="52">
        <v>18</v>
      </c>
      <c r="F3" s="15"/>
      <c r="G3" s="15"/>
      <c r="H3" s="56">
        <v>17</v>
      </c>
      <c r="I3" s="16"/>
      <c r="J3" s="57"/>
      <c r="K3" s="56">
        <v>12</v>
      </c>
      <c r="L3" s="16"/>
      <c r="M3" s="57"/>
      <c r="N3" s="56">
        <v>20</v>
      </c>
      <c r="O3" s="16"/>
      <c r="P3" s="57"/>
      <c r="Q3" s="56">
        <v>3</v>
      </c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>
        <v>16</v>
      </c>
      <c r="AH3" s="33"/>
      <c r="AI3" s="55">
        <v>22</v>
      </c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5</v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0</v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>
        <f t="shared" ref="AG4" si="8">IF(ISBLANK(AF3),"",IF(AF3="W",5,IF(AF3="L",0,IF(AF3&gt;AH5,5,IF(AF3=AH5,3,IF(AF3&gt;AH5-4,2,IF(AF3&gt;=AH5/2,1,0)))))))</f>
        <v>5</v>
      </c>
      <c r="AH4" s="23"/>
      <c r="AI4" s="21"/>
      <c r="AJ4" s="22">
        <f t="shared" ref="AJ4" si="9">IF(ISBLANK(AI3),"",IF(AI3="W",5,IF(AI3="L",0,IF(AI3&gt;AK5,5,IF(AI3=AK5,3,IF(AI3&gt;AK5-4,2,IF(AI3&gt;=AK5/2,1,0)))))))</f>
        <v>5</v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7</v>
      </c>
      <c r="AS4" s="23">
        <f>COUNTIF(B4:AQ4,5)</f>
        <v>6</v>
      </c>
      <c r="AT4" s="68">
        <f>COUNTIF(B4:AQ4,3)</f>
        <v>0</v>
      </c>
      <c r="AU4" s="23">
        <f>AR4-AS4-AT4</f>
        <v>1</v>
      </c>
      <c r="AV4" s="64">
        <f>SUM(B3:AQ3)</f>
        <v>108</v>
      </c>
      <c r="AW4" s="68">
        <f>SUM(B5:AQ5)</f>
        <v>58</v>
      </c>
      <c r="AX4" s="23">
        <f>AV4-AW4</f>
        <v>50</v>
      </c>
      <c r="AY4" s="78">
        <f>AV4/AW4</f>
        <v>1.8620689655172413</v>
      </c>
      <c r="AZ4" s="51"/>
      <c r="BA4" s="85">
        <f>SUM(B4:AQ4)+AZ4</f>
        <v>30</v>
      </c>
      <c r="BB4" s="24">
        <f>RANK(BA4,$BA$3:$BA$23,0)</f>
        <v>2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5</v>
      </c>
      <c r="H5" s="29"/>
      <c r="I5" s="30"/>
      <c r="J5" s="58">
        <v>8</v>
      </c>
      <c r="K5" s="29"/>
      <c r="L5" s="30"/>
      <c r="M5" s="58">
        <v>10</v>
      </c>
      <c r="N5" s="29"/>
      <c r="O5" s="30"/>
      <c r="P5" s="58">
        <v>2</v>
      </c>
      <c r="Q5" s="29"/>
      <c r="R5" s="30"/>
      <c r="S5" s="58">
        <v>22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>
        <v>8</v>
      </c>
      <c r="AI5" s="29"/>
      <c r="AJ5" s="30"/>
      <c r="AK5" s="58">
        <v>3</v>
      </c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AllDivisions!C76</f>
        <v>KCNC Minis</v>
      </c>
      <c r="B6" s="59">
        <v>5</v>
      </c>
      <c r="C6" s="16"/>
      <c r="D6" s="57"/>
      <c r="E6" s="34"/>
      <c r="F6" s="34"/>
      <c r="G6" s="35"/>
      <c r="H6" s="55">
        <v>9</v>
      </c>
      <c r="K6" s="56">
        <v>8</v>
      </c>
      <c r="L6" s="16"/>
      <c r="M6" s="57"/>
      <c r="N6" s="56">
        <v>10</v>
      </c>
      <c r="O6" s="16"/>
      <c r="P6" s="57"/>
      <c r="Q6" s="56">
        <v>3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>
        <v>9</v>
      </c>
      <c r="AF6" s="56"/>
      <c r="AG6" s="16"/>
      <c r="AH6" s="57"/>
      <c r="AI6" s="56"/>
      <c r="AJ6" s="16"/>
      <c r="AK6" s="57"/>
      <c r="AL6" s="56">
        <v>5</v>
      </c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0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0</v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>
        <f t="shared" ref="AD7" si="19">IF(ISBLANK(AC6),"",IF(AC6="W",5,IF(AC6="L",0,IF(AC6&gt;AE8,5,IF(AC6=AE8,3,IF(AC6&gt;AE8-4,2,IF(AC6&gt;=AE8/2,1,0)))))))</f>
        <v>5</v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>
        <f t="shared" ref="AM7" si="22">IF(ISBLANK(AL6),"",IF(AL6="W",5,IF(AL6="L",0,IF(AL6&gt;AN8,5,IF(AL6=AN8,3,IF(AL6&gt;AN8-4,2,IF(AL6&gt;=AN8/2,1,0)))))))</f>
        <v>0</v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7</v>
      </c>
      <c r="AS7" s="23">
        <f>COUNTIF(B7:AQ7,5)</f>
        <v>4</v>
      </c>
      <c r="AT7" s="68">
        <f>COUNTIF(B7:AQ7,3)</f>
        <v>0</v>
      </c>
      <c r="AU7" s="23">
        <f>AR7-AS7-AT7</f>
        <v>3</v>
      </c>
      <c r="AV7" s="64">
        <f>SUM(B6:AQ6)</f>
        <v>49</v>
      </c>
      <c r="AW7" s="68">
        <f>SUM(B8:AQ8)</f>
        <v>102</v>
      </c>
      <c r="AX7" s="23">
        <f>AV7-AW7</f>
        <v>-53</v>
      </c>
      <c r="AY7" s="78">
        <f>AV7/AW7</f>
        <v>0.48039215686274511</v>
      </c>
      <c r="AZ7" s="51"/>
      <c r="BA7" s="85">
        <f>SUM(B7:AQ7)+AZ7</f>
        <v>20</v>
      </c>
      <c r="BB7" s="24">
        <f>RANK(BA7,$BA$3:$BA$23,0)</f>
        <v>3</v>
      </c>
    </row>
    <row r="8" spans="1:54" ht="24.95" customHeight="1" thickBot="1">
      <c r="A8" s="141"/>
      <c r="B8" s="31"/>
      <c r="C8" s="30"/>
      <c r="D8" s="58">
        <v>18</v>
      </c>
      <c r="E8" s="27"/>
      <c r="F8" s="27"/>
      <c r="G8" s="28"/>
      <c r="H8" s="29"/>
      <c r="I8" s="30"/>
      <c r="J8" s="54">
        <v>7</v>
      </c>
      <c r="K8" s="29"/>
      <c r="L8" s="30"/>
      <c r="M8" s="58">
        <v>6</v>
      </c>
      <c r="N8" s="29"/>
      <c r="O8" s="30"/>
      <c r="P8" s="58">
        <v>5</v>
      </c>
      <c r="Q8" s="29"/>
      <c r="R8" s="30"/>
      <c r="S8" s="58">
        <v>31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>
        <v>3</v>
      </c>
      <c r="AF8" s="29"/>
      <c r="AG8" s="30"/>
      <c r="AH8" s="58"/>
      <c r="AI8" s="29"/>
      <c r="AJ8" s="30"/>
      <c r="AK8" s="58"/>
      <c r="AL8" s="29"/>
      <c r="AM8" s="30"/>
      <c r="AN8" s="58">
        <v>32</v>
      </c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AllDivisions!C77</f>
        <v>CFX Swallows</v>
      </c>
      <c r="B9" s="59">
        <v>8</v>
      </c>
      <c r="C9" s="16"/>
      <c r="D9" s="57"/>
      <c r="E9" s="56">
        <v>7</v>
      </c>
      <c r="F9" s="16"/>
      <c r="G9" s="57"/>
      <c r="H9" s="37"/>
      <c r="I9" s="37"/>
      <c r="J9" s="38"/>
      <c r="K9" s="56">
        <v>7</v>
      </c>
      <c r="L9" s="16"/>
      <c r="M9" s="57"/>
      <c r="N9" s="56">
        <v>10</v>
      </c>
      <c r="O9" s="16"/>
      <c r="P9" s="57"/>
      <c r="Q9" s="56">
        <v>7</v>
      </c>
      <c r="R9" s="16"/>
      <c r="S9" s="57"/>
      <c r="T9" s="92"/>
      <c r="U9" s="16"/>
      <c r="V9" s="17"/>
      <c r="W9" s="59"/>
      <c r="X9" s="16"/>
      <c r="Y9" s="57"/>
      <c r="Z9" s="56">
        <v>3</v>
      </c>
      <c r="AA9" s="16"/>
      <c r="AB9" s="57"/>
      <c r="AC9" s="37"/>
      <c r="AD9" s="37"/>
      <c r="AE9" s="38"/>
      <c r="AF9" s="56"/>
      <c r="AG9" s="16"/>
      <c r="AH9" s="57"/>
      <c r="AI9" s="56">
        <v>14</v>
      </c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0</v>
      </c>
      <c r="D10" s="23"/>
      <c r="E10" s="21"/>
      <c r="F10" s="22">
        <f t="shared" ref="F10" si="25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2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>
        <f t="shared" ref="R10" si="28">IF(ISBLANK(Q9),"",IF(Q9="W",5,IF(Q9="L",0,IF(Q9&gt;S11,5,IF(Q9=S11,3,IF(Q9&gt;S11-4,2,IF(Q9&gt;=S11/2,1,0)))))))</f>
        <v>0</v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>
        <f t="shared" ref="AA10" si="31">IF(ISBLANK(Z9),"",IF(Z9="W",5,IF(Z9="L",0,IF(Z9&gt;AB11,5,IF(Z9=AB11,3,IF(Z9&gt;AB11-4,2,IF(Z9&gt;=AB11/2,1,0)))))))</f>
        <v>0</v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>
        <f t="shared" ref="AJ10" si="33">IF(ISBLANK(AI9),"",IF(AI9="W",5,IF(AI9="L",0,IF(AI9&gt;AK11,5,IF(AI9=AK11,3,IF(AI9&gt;AK11-4,2,IF(AI9&gt;=AK11/2,1,0)))))))</f>
        <v>5</v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7</v>
      </c>
      <c r="AS10" s="23">
        <f>COUNTIF(B10:AQ10,5)</f>
        <v>2</v>
      </c>
      <c r="AT10" s="68">
        <f>COUNTIF(B10:AQ10,3)</f>
        <v>0</v>
      </c>
      <c r="AU10" s="23">
        <f>AR10-AS10-AT10</f>
        <v>5</v>
      </c>
      <c r="AV10" s="64">
        <f>SUM(B9:AQ9)</f>
        <v>56</v>
      </c>
      <c r="AW10" s="68">
        <f>SUM(B11:AQ11)</f>
        <v>70</v>
      </c>
      <c r="AX10" s="23">
        <f>AV10-AW10</f>
        <v>-14</v>
      </c>
      <c r="AY10" s="78">
        <f>AV10/AW10</f>
        <v>0.8</v>
      </c>
      <c r="AZ10" s="51"/>
      <c r="BA10" s="85">
        <f>SUM(B10:AQ10)+AZ10</f>
        <v>14</v>
      </c>
      <c r="BB10" s="24">
        <f>RANK(BA10,$BA$3:$BA$23,0)</f>
        <v>5</v>
      </c>
    </row>
    <row r="11" spans="1:54" ht="24.95" customHeight="1" thickBot="1">
      <c r="A11" s="141"/>
      <c r="B11" s="31"/>
      <c r="C11" s="30"/>
      <c r="D11" s="58">
        <v>17</v>
      </c>
      <c r="E11" s="29"/>
      <c r="F11" s="30"/>
      <c r="G11" s="58">
        <v>9</v>
      </c>
      <c r="H11" s="41"/>
      <c r="I11" s="41"/>
      <c r="J11" s="42"/>
      <c r="K11" s="29"/>
      <c r="L11" s="30"/>
      <c r="M11" s="58">
        <v>8</v>
      </c>
      <c r="N11" s="29"/>
      <c r="O11" s="30"/>
      <c r="P11" s="58">
        <v>5</v>
      </c>
      <c r="Q11" s="29"/>
      <c r="R11" s="30"/>
      <c r="S11" s="58">
        <v>18</v>
      </c>
      <c r="T11" s="30"/>
      <c r="U11" s="30"/>
      <c r="V11" s="53"/>
      <c r="W11" s="31"/>
      <c r="X11" s="30"/>
      <c r="Y11" s="58"/>
      <c r="Z11" s="29"/>
      <c r="AA11" s="30"/>
      <c r="AB11" s="58">
        <v>9</v>
      </c>
      <c r="AC11" s="41"/>
      <c r="AD11" s="41"/>
      <c r="AE11" s="42"/>
      <c r="AF11" s="29"/>
      <c r="AG11" s="30"/>
      <c r="AH11" s="58"/>
      <c r="AI11" s="29"/>
      <c r="AJ11" s="30"/>
      <c r="AK11" s="58">
        <v>4</v>
      </c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AllDivisions!C78</f>
        <v>Wealden Lynx</v>
      </c>
      <c r="B12" s="59">
        <v>10</v>
      </c>
      <c r="C12" s="16"/>
      <c r="D12" s="57"/>
      <c r="E12" s="56">
        <v>6</v>
      </c>
      <c r="F12" s="16"/>
      <c r="G12" s="57"/>
      <c r="H12" s="56">
        <v>8</v>
      </c>
      <c r="I12" s="16"/>
      <c r="J12" s="57"/>
      <c r="K12" s="37"/>
      <c r="L12" s="37"/>
      <c r="M12" s="38"/>
      <c r="N12" s="56">
        <v>12</v>
      </c>
      <c r="O12" s="16"/>
      <c r="P12" s="57"/>
      <c r="Q12" s="56">
        <v>7</v>
      </c>
      <c r="R12" s="16"/>
      <c r="S12" s="57"/>
      <c r="T12" s="92"/>
      <c r="U12" s="16"/>
      <c r="V12" s="17"/>
      <c r="W12" s="59">
        <v>8</v>
      </c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>
        <v>1</v>
      </c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2</v>
      </c>
      <c r="D13" s="23"/>
      <c r="E13" s="21"/>
      <c r="F13" s="22">
        <f t="shared" ref="F13" si="37">IF(ISBLANK(E12),"",IF(E12="W",5,IF(E12="L",0,IF(E12&gt;G14,5,IF(E12=G14,3,IF(E12&gt;G14-4,2,IF(E12&gt;=G14/2,1,0)))))))</f>
        <v>2</v>
      </c>
      <c r="G13" s="23"/>
      <c r="H13" s="21"/>
      <c r="I13" s="22">
        <f t="shared" ref="I13" si="38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39">IF(ISBLANK(N12),"",IF(N12="W",5,IF(N12="L",0,IF(N12&gt;P14,5,IF(N12=P14,3,IF(N12&gt;P14-4,2,IF(N12&gt;=P14/2,1,0)))))))</f>
        <v>5</v>
      </c>
      <c r="P13" s="23"/>
      <c r="Q13" s="21"/>
      <c r="R13" s="22">
        <f t="shared" ref="R13" si="40">IF(ISBLANK(Q12),"",IF(Q12="W",5,IF(Q12="L",0,IF(Q12&gt;S14,5,IF(Q12=S14,3,IF(Q12&gt;S14-4,2,IF(Q12&gt;=S14/2,1,0)))))))</f>
        <v>0</v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>
        <f t="shared" ref="X13" si="42">IF(ISBLANK(W12),"",IF(W12="W",5,IF(W12="L",0,IF(W12&gt;Y14,5,IF(W12=Y14,3,IF(W12&gt;Y14-4,2,IF(W12&gt;=Y14/2,1,0)))))))</f>
        <v>1</v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>
        <f t="shared" ref="AM13" si="46">IF(ISBLANK(AL12),"",IF(AL12="W",5,IF(AL12="L",0,IF(AL12&gt;AN14,5,IF(AL12=AN14,3,IF(AL12&gt;AN14-4,2,IF(AL12&gt;=AN14/2,1,0)))))))</f>
        <v>0</v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7</v>
      </c>
      <c r="AS13" s="23">
        <f>COUNTIF(B13:AQ13,5)</f>
        <v>2</v>
      </c>
      <c r="AT13" s="68">
        <f>COUNTIF(B13:AQ13,3)</f>
        <v>0</v>
      </c>
      <c r="AU13" s="23">
        <f>AR13-AS13-AT13</f>
        <v>5</v>
      </c>
      <c r="AV13" s="64">
        <f>SUM(B12:AQ12)</f>
        <v>52</v>
      </c>
      <c r="AW13" s="68">
        <f>SUM(B14:AQ14)</f>
        <v>109</v>
      </c>
      <c r="AX13" s="23">
        <f>AV13-AW13</f>
        <v>-57</v>
      </c>
      <c r="AY13" s="78">
        <f>AV13/AW13</f>
        <v>0.47706422018348627</v>
      </c>
      <c r="AZ13" s="51"/>
      <c r="BA13" s="85">
        <f>SUM(B13:AQ13)+AZ13</f>
        <v>15</v>
      </c>
      <c r="BB13" s="24">
        <f>RANK(BA13,$BA$3:$BA$23,0)</f>
        <v>4</v>
      </c>
    </row>
    <row r="14" spans="1:54" ht="24.95" customHeight="1" thickBot="1">
      <c r="A14" s="141"/>
      <c r="B14" s="31"/>
      <c r="C14" s="30"/>
      <c r="D14" s="58">
        <v>12</v>
      </c>
      <c r="E14" s="29"/>
      <c r="F14" s="30"/>
      <c r="G14" s="58">
        <v>8</v>
      </c>
      <c r="H14" s="29"/>
      <c r="I14" s="30"/>
      <c r="J14" s="58">
        <v>7</v>
      </c>
      <c r="K14" s="41"/>
      <c r="L14" s="41"/>
      <c r="M14" s="42"/>
      <c r="N14" s="29"/>
      <c r="O14" s="30"/>
      <c r="P14" s="58">
        <v>4</v>
      </c>
      <c r="Q14" s="29"/>
      <c r="R14" s="30"/>
      <c r="S14" s="58">
        <v>29</v>
      </c>
      <c r="T14" s="30"/>
      <c r="U14" s="30"/>
      <c r="V14" s="53"/>
      <c r="W14" s="31"/>
      <c r="X14" s="30"/>
      <c r="Y14" s="58">
        <v>16</v>
      </c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>
        <v>33</v>
      </c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AllDivisions!C79</f>
        <v>BG Firestarters</v>
      </c>
      <c r="B15" s="59">
        <v>2</v>
      </c>
      <c r="C15" s="16"/>
      <c r="D15" s="57"/>
      <c r="E15" s="56">
        <v>5</v>
      </c>
      <c r="F15" s="16"/>
      <c r="G15" s="57"/>
      <c r="H15" s="56">
        <v>5</v>
      </c>
      <c r="I15" s="16"/>
      <c r="J15" s="57"/>
      <c r="K15" s="56">
        <v>4</v>
      </c>
      <c r="L15" s="16"/>
      <c r="M15" s="57"/>
      <c r="N15" s="90"/>
      <c r="O15" s="90"/>
      <c r="P15" s="91"/>
      <c r="Q15" s="56">
        <v>0</v>
      </c>
      <c r="R15" s="16"/>
      <c r="S15" s="57"/>
      <c r="T15" s="92"/>
      <c r="U15" s="16"/>
      <c r="V15" s="17"/>
      <c r="W15" s="59">
        <v>3</v>
      </c>
      <c r="X15" s="16"/>
      <c r="Y15" s="57"/>
      <c r="Z15" s="56"/>
      <c r="AA15" s="16"/>
      <c r="AB15" s="57"/>
      <c r="AC15" s="56">
        <v>4</v>
      </c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8">IF(ISBLANK(B15),"",IF(B15="W",5,IF(B15="L",0,IF(B15&gt;D17,5,IF(B15=D17,3,IF(B15&gt;D17-4,2,IF(B15&gt;=D17/2,1,0)))))))</f>
        <v>0</v>
      </c>
      <c r="D16" s="23"/>
      <c r="E16" s="21"/>
      <c r="F16" s="22">
        <f t="shared" ref="F16" si="49">IF(ISBLANK(E15),"",IF(E15="W",5,IF(E15="L",0,IF(E15&gt;G17,5,IF(E15=G17,3,IF(E15&gt;G17-4,2,IF(E15&gt;=G17/2,1,0)))))))</f>
        <v>1</v>
      </c>
      <c r="G16" s="23"/>
      <c r="H16" s="21"/>
      <c r="I16" s="22">
        <f t="shared" ref="I16" si="50">IF(ISBLANK(H15),"",IF(H15="W",5,IF(H15="L",0,IF(H15&gt;J17,5,IF(H15=J17,3,IF(H15&gt;J17-4,2,IF(H15&gt;=J17/2,1,0)))))))</f>
        <v>1</v>
      </c>
      <c r="J16" s="23"/>
      <c r="K16" s="21"/>
      <c r="L16" s="22">
        <f t="shared" ref="L16" si="51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0</v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>
        <f t="shared" ref="X16" si="54">IF(ISBLANK(W15),"",IF(W15="W",5,IF(W15="L",0,IF(W15&gt;Y17,5,IF(W15=Y17,3,IF(W15&gt;Y17-4,2,IF(W15&gt;=Y17/2,1,0)))))))</f>
        <v>0</v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>
        <f t="shared" ref="AD16" si="56">IF(ISBLANK(AC15),"",IF(AC15="W",5,IF(AC15="L",0,IF(AC15&gt;AE17,5,IF(AC15=AE17,3,IF(AC15&gt;AE17-4,2,IF(AC15&gt;=AE17/2,1,0)))))))</f>
        <v>0</v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7</v>
      </c>
      <c r="AS16" s="23">
        <f>COUNTIF(B16:AQ16,5)</f>
        <v>0</v>
      </c>
      <c r="AT16" s="68">
        <f>COUNTIF(B16:AQ16,3)</f>
        <v>0</v>
      </c>
      <c r="AU16" s="23">
        <f>AR16-AS16-AT16</f>
        <v>7</v>
      </c>
      <c r="AV16" s="64">
        <f>SUM(B15:AQ15)</f>
        <v>23</v>
      </c>
      <c r="AW16" s="68">
        <f>SUM(B17:AQ17)</f>
        <v>120</v>
      </c>
      <c r="AX16" s="23">
        <f>AV16-AW16</f>
        <v>-97</v>
      </c>
      <c r="AY16" s="78">
        <f>AV16/AW16</f>
        <v>0.19166666666666668</v>
      </c>
      <c r="AZ16" s="51"/>
      <c r="BA16" s="85">
        <f>SUM(B16:AQ16)+AZ16</f>
        <v>2</v>
      </c>
      <c r="BB16" s="24">
        <f>RANK(BA16,$BA$3:$BA$23,0)</f>
        <v>6</v>
      </c>
    </row>
    <row r="17" spans="1:54" ht="24.95" customHeight="1" thickBot="1">
      <c r="A17" s="141"/>
      <c r="B17" s="31"/>
      <c r="C17" s="30"/>
      <c r="D17" s="58">
        <v>20</v>
      </c>
      <c r="E17" s="29"/>
      <c r="F17" s="30"/>
      <c r="G17" s="58">
        <v>10</v>
      </c>
      <c r="H17" s="29"/>
      <c r="I17" s="30"/>
      <c r="J17" s="58">
        <v>10</v>
      </c>
      <c r="K17" s="29"/>
      <c r="L17" s="30"/>
      <c r="M17" s="58">
        <v>12</v>
      </c>
      <c r="N17" s="41"/>
      <c r="O17" s="41"/>
      <c r="P17" s="42"/>
      <c r="Q17" s="29"/>
      <c r="R17" s="30"/>
      <c r="S17" s="58">
        <v>32</v>
      </c>
      <c r="T17" s="30"/>
      <c r="U17" s="30"/>
      <c r="V17" s="53"/>
      <c r="W17" s="31"/>
      <c r="X17" s="30"/>
      <c r="Y17" s="58">
        <v>22</v>
      </c>
      <c r="Z17" s="29"/>
      <c r="AA17" s="30"/>
      <c r="AB17" s="58"/>
      <c r="AC17" s="29"/>
      <c r="AD17" s="30"/>
      <c r="AE17" s="58">
        <v>14</v>
      </c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AllDivisions!C80</f>
        <v>CFX Hawks</v>
      </c>
      <c r="B18" s="59">
        <v>22</v>
      </c>
      <c r="C18" s="16"/>
      <c r="D18" s="57"/>
      <c r="E18" s="56">
        <v>31</v>
      </c>
      <c r="F18" s="16"/>
      <c r="G18" s="57"/>
      <c r="H18" s="56">
        <v>18</v>
      </c>
      <c r="I18" s="16"/>
      <c r="J18" s="57"/>
      <c r="K18" s="56">
        <v>29</v>
      </c>
      <c r="L18" s="16"/>
      <c r="M18" s="57"/>
      <c r="N18" s="56">
        <v>32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>
        <v>32</v>
      </c>
      <c r="AA18" s="16"/>
      <c r="AB18" s="57"/>
      <c r="AC18" s="56"/>
      <c r="AD18" s="16"/>
      <c r="AE18" s="57"/>
      <c r="AF18" s="56">
        <v>33</v>
      </c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5</v>
      </c>
      <c r="D19" s="23"/>
      <c r="E19" s="21"/>
      <c r="F19" s="22">
        <f t="shared" ref="F19" si="61">IF(ISBLANK(E18),"",IF(E18="W",5,IF(E18="L",0,IF(E18&gt;G20,5,IF(E18=G20,3,IF(E18&gt;G20-4,2,IF(E18&gt;=G20/2,1,0)))))))</f>
        <v>5</v>
      </c>
      <c r="G19" s="23"/>
      <c r="H19" s="21"/>
      <c r="I19" s="22">
        <f t="shared" ref="I19" si="62">IF(ISBLANK(H18),"",IF(H18="W",5,IF(H18="L",0,IF(H18&gt;J20,5,IF(H18=J20,3,IF(H18&gt;J20-4,2,IF(H18&gt;=J20/2,1,0)))))))</f>
        <v>5</v>
      </c>
      <c r="J19" s="23"/>
      <c r="K19" s="21"/>
      <c r="L19" s="22">
        <f t="shared" ref="L19" si="63">IF(ISBLANK(K18),"",IF(K18="W",5,IF(K18="L",0,IF(K18&gt;M20,5,IF(K18=M20,3,IF(K18&gt;M20-4,2,IF(K18&gt;=M20/2,1,0)))))))</f>
        <v>5</v>
      </c>
      <c r="M19" s="23"/>
      <c r="N19" s="21"/>
      <c r="O19" s="22">
        <f t="shared" ref="O19" si="6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>
        <f t="shared" ref="AA19" si="67">IF(ISBLANK(Z18),"",IF(Z18="W",5,IF(Z18="L",0,IF(Z18&gt;AB20,5,IF(Z18=AB20,3,IF(Z18&gt;AB20-4,2,IF(Z18&gt;=AB20/2,1,0)))))))</f>
        <v>5</v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>
        <f t="shared" ref="AG19" si="69">IF(ISBLANK(AF18),"",IF(AF18="W",5,IF(AF18="L",0,IF(AF18&gt;AH20,5,IF(AF18=AH20,3,IF(AF18&gt;AH20-4,2,IF(AF18&gt;=AH20/2,1,0)))))))</f>
        <v>5</v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7</v>
      </c>
      <c r="AS19" s="23">
        <f>COUNTIF(B19:AQ19,5)</f>
        <v>7</v>
      </c>
      <c r="AT19" s="68">
        <f>COUNTIF(B19:AQ19,3)</f>
        <v>0</v>
      </c>
      <c r="AU19" s="23">
        <f>AR19-AS19-AT19</f>
        <v>0</v>
      </c>
      <c r="AV19" s="64">
        <f>SUM(B18:AQ18)</f>
        <v>197</v>
      </c>
      <c r="AW19" s="68">
        <f>SUM(B20:AQ20)</f>
        <v>26</v>
      </c>
      <c r="AX19" s="23">
        <f>AV19-AW19</f>
        <v>171</v>
      </c>
      <c r="AY19" s="78">
        <f>AV19/AW19</f>
        <v>7.5769230769230766</v>
      </c>
      <c r="AZ19" s="51"/>
      <c r="BA19" s="85">
        <f>SUM(B19:AQ19)+AZ19</f>
        <v>35</v>
      </c>
      <c r="BB19" s="24">
        <f>RANK(BA19,$BA$3:$BA$23,0)</f>
        <v>1</v>
      </c>
    </row>
    <row r="20" spans="1:54" ht="24.95" customHeight="1" thickBot="1">
      <c r="A20" s="141"/>
      <c r="B20" s="31"/>
      <c r="C20" s="30"/>
      <c r="D20" s="58">
        <v>3</v>
      </c>
      <c r="E20" s="29"/>
      <c r="F20" s="30"/>
      <c r="G20" s="58">
        <v>3</v>
      </c>
      <c r="H20" s="29"/>
      <c r="I20" s="30"/>
      <c r="J20" s="58">
        <v>7</v>
      </c>
      <c r="K20" s="29"/>
      <c r="L20" s="30"/>
      <c r="M20" s="58">
        <v>7</v>
      </c>
      <c r="N20" s="29"/>
      <c r="O20" s="30"/>
      <c r="P20" s="58">
        <v>0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>
        <v>5</v>
      </c>
      <c r="AC20" s="29"/>
      <c r="AD20" s="30"/>
      <c r="AE20" s="58"/>
      <c r="AF20" s="29"/>
      <c r="AG20" s="30"/>
      <c r="AH20" s="58">
        <v>1</v>
      </c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AllDivisions!C81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21</v>
      </c>
      <c r="AT25" s="76"/>
      <c r="AU25" s="76">
        <f>SUM(AU3:AU23)</f>
        <v>21</v>
      </c>
      <c r="AV25" s="76">
        <f>SUM(AV3:AV23)</f>
        <v>485</v>
      </c>
      <c r="AW25" s="76">
        <f>SUM(AW3:AW23)</f>
        <v>485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4696-E52C-4C45-BCD3-AAC2E7B6E039}">
  <sheetPr codeName="Sheet9">
    <pageSetUpPr fitToPage="1"/>
  </sheetPr>
  <dimension ref="A1:BB25"/>
  <sheetViews>
    <sheetView zoomScale="75" zoomScaleNormal="7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D16" sqref="AD16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44</v>
      </c>
      <c r="B2" s="5"/>
      <c r="C2" s="6" t="str">
        <f>A3</f>
        <v>CFX Kites</v>
      </c>
      <c r="D2" s="7"/>
      <c r="E2" s="8"/>
      <c r="F2" s="6" t="str">
        <f>A6</f>
        <v>CFX Buzzards</v>
      </c>
      <c r="G2" s="7"/>
      <c r="H2" s="8"/>
      <c r="I2" s="6" t="str">
        <f>A9</f>
        <v>Otford Comets</v>
      </c>
      <c r="J2" s="7"/>
      <c r="K2" s="8"/>
      <c r="L2" s="6" t="str">
        <f>A12</f>
        <v>CFX Merlins</v>
      </c>
      <c r="M2" s="7"/>
      <c r="N2" s="8"/>
      <c r="O2" s="6" t="str">
        <f>A15</f>
        <v>Otford Stars</v>
      </c>
      <c r="P2" s="7"/>
      <c r="Q2" s="8"/>
      <c r="R2" s="6" t="str">
        <f>A18</f>
        <v>Wealden Cubs</v>
      </c>
      <c r="S2" s="7"/>
      <c r="T2" s="10"/>
      <c r="U2" s="6">
        <f>A21</f>
        <v>0</v>
      </c>
      <c r="V2" s="9"/>
      <c r="W2" s="5"/>
      <c r="X2" s="6" t="str">
        <f>A3</f>
        <v>CFX Kites</v>
      </c>
      <c r="Y2" s="7"/>
      <c r="Z2" s="8"/>
      <c r="AA2" s="6" t="str">
        <f>A6</f>
        <v>CFX Buzzards</v>
      </c>
      <c r="AB2" s="7"/>
      <c r="AC2" s="8"/>
      <c r="AD2" s="6" t="str">
        <f>A9</f>
        <v>Otford Comets</v>
      </c>
      <c r="AE2" s="7"/>
      <c r="AF2" s="8"/>
      <c r="AG2" s="6" t="str">
        <f>A12</f>
        <v>CFX Merlins</v>
      </c>
      <c r="AH2" s="7"/>
      <c r="AI2" s="8"/>
      <c r="AJ2" s="6" t="str">
        <f>A15</f>
        <v>Otford Stars</v>
      </c>
      <c r="AK2" s="7"/>
      <c r="AL2" s="8"/>
      <c r="AM2" s="6" t="s">
        <v>49</v>
      </c>
      <c r="AN2" s="7"/>
      <c r="AO2" s="8"/>
      <c r="AP2" s="6" t="s">
        <v>70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AllDivisions!C86</f>
        <v>CFX Kites</v>
      </c>
      <c r="B3" s="12"/>
      <c r="C3" s="13"/>
      <c r="D3" s="14"/>
      <c r="E3" s="52">
        <v>12</v>
      </c>
      <c r="F3" s="15"/>
      <c r="G3" s="15"/>
      <c r="H3" s="56">
        <v>14</v>
      </c>
      <c r="I3" s="16"/>
      <c r="J3" s="57"/>
      <c r="K3" s="56">
        <v>2</v>
      </c>
      <c r="L3" s="16"/>
      <c r="M3" s="57"/>
      <c r="N3" s="56">
        <v>24</v>
      </c>
      <c r="O3" s="16"/>
      <c r="P3" s="57"/>
      <c r="Q3" s="56">
        <v>18</v>
      </c>
      <c r="R3" s="16"/>
      <c r="S3" s="57"/>
      <c r="T3" s="92"/>
      <c r="U3" s="16"/>
      <c r="V3" s="17"/>
      <c r="W3" s="71"/>
      <c r="X3" s="34"/>
      <c r="Y3" s="35"/>
      <c r="Z3" s="55">
        <v>16</v>
      </c>
      <c r="AC3" s="55"/>
      <c r="AE3" s="33"/>
      <c r="AF3" s="55"/>
      <c r="AH3" s="33"/>
      <c r="AI3" s="55">
        <v>21</v>
      </c>
      <c r="AK3" s="33"/>
      <c r="AL3" s="55"/>
      <c r="AN3" s="33"/>
      <c r="AO3" s="55">
        <v>15</v>
      </c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5</v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>
        <f t="shared" ref="L4" si="2">IF(ISBLANK(K3),"",IF(K3="W",5,IF(K3="L",0,IF(K3&gt;M5,5,IF(K3=M5,3,IF(K3&gt;M5-4,2,IF(K3&gt;=M5/2,1,0)))))))</f>
        <v>0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>
        <f t="shared" ref="AA4" si="6">IF(ISBLANK(Z3),"",IF(Z3="W",5,IF(Z3="L",0,IF(Z3&gt;AB5,5,IF(Z3=AB5,3,IF(Z3&gt;AB5-4,2,IF(Z3&gt;=AB5/2,1,0)))))))</f>
        <v>5</v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>
        <f t="shared" ref="AJ4" si="9">IF(ISBLANK(AI3),"",IF(AI3="W",5,IF(AI3="L",0,IF(AI3&gt;AK5,5,IF(AI3=AK5,3,IF(AI3&gt;AK5-4,2,IF(AI3&gt;=AK5/2,1,0)))))))</f>
        <v>5</v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>
        <f t="shared" ref="AP4" si="11">IF(ISBLANK(AO3),"",IF(AO3="W",5,IF(AO3="L",0,IF(AO3&gt;AQ5,5,IF(AO3=AQ5,3,IF(AO3&gt;AQ5-4,2,IF(AO3&gt;=AQ5/2,1,0)))))))</f>
        <v>5</v>
      </c>
      <c r="AQ4" s="24"/>
      <c r="AR4" s="64">
        <f>12-(COUNTBLANK(B4:AQ4)-30)</f>
        <v>8</v>
      </c>
      <c r="AS4" s="23">
        <f>COUNTIF(B4:AQ4,5)</f>
        <v>7</v>
      </c>
      <c r="AT4" s="68">
        <f>COUNTIF(B4:AQ4,3)</f>
        <v>0</v>
      </c>
      <c r="AU4" s="23">
        <f>AR4-AS4-AT4</f>
        <v>1</v>
      </c>
      <c r="AV4" s="64">
        <f>SUM(B3:AQ3)</f>
        <v>122</v>
      </c>
      <c r="AW4" s="68">
        <f>SUM(B5:AQ5)</f>
        <v>19</v>
      </c>
      <c r="AX4" s="23">
        <f>AV4-AW4</f>
        <v>103</v>
      </c>
      <c r="AY4" s="78">
        <f>AV4/AW4</f>
        <v>6.4210526315789478</v>
      </c>
      <c r="AZ4" s="51"/>
      <c r="BA4" s="85">
        <f>SUM(B4:AQ4)+AZ4</f>
        <v>35</v>
      </c>
      <c r="BB4" s="24">
        <f>RANK(BA4,$BA$3:$BA$23,0)</f>
        <v>1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0</v>
      </c>
      <c r="H5" s="29"/>
      <c r="I5" s="30"/>
      <c r="J5" s="58">
        <v>2</v>
      </c>
      <c r="K5" s="29"/>
      <c r="L5" s="30"/>
      <c r="M5" s="58">
        <v>13</v>
      </c>
      <c r="N5" s="29"/>
      <c r="O5" s="30"/>
      <c r="P5" s="58">
        <v>0</v>
      </c>
      <c r="Q5" s="29"/>
      <c r="R5" s="30"/>
      <c r="S5" s="58">
        <v>1</v>
      </c>
      <c r="T5" s="30"/>
      <c r="U5" s="30"/>
      <c r="V5" s="53"/>
      <c r="W5" s="26"/>
      <c r="X5" s="27"/>
      <c r="Y5" s="28"/>
      <c r="Z5" s="29"/>
      <c r="AA5" s="30"/>
      <c r="AB5" s="54">
        <v>1</v>
      </c>
      <c r="AC5" s="29"/>
      <c r="AD5" s="30"/>
      <c r="AE5" s="58"/>
      <c r="AF5" s="29"/>
      <c r="AG5" s="30"/>
      <c r="AH5" s="58"/>
      <c r="AI5" s="29"/>
      <c r="AJ5" s="30"/>
      <c r="AK5" s="58">
        <v>0</v>
      </c>
      <c r="AL5" s="29"/>
      <c r="AM5" s="30"/>
      <c r="AN5" s="58"/>
      <c r="AO5" s="29"/>
      <c r="AP5" s="30"/>
      <c r="AQ5" s="53">
        <v>2</v>
      </c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AllDivisions!C87</f>
        <v>CFX Buzzards</v>
      </c>
      <c r="B6" s="59">
        <v>0</v>
      </c>
      <c r="C6" s="16"/>
      <c r="D6" s="57"/>
      <c r="E6" s="34"/>
      <c r="F6" s="34"/>
      <c r="G6" s="35"/>
      <c r="H6" s="55">
        <v>2</v>
      </c>
      <c r="K6" s="56">
        <v>6</v>
      </c>
      <c r="L6" s="16"/>
      <c r="M6" s="57"/>
      <c r="N6" s="56">
        <v>3</v>
      </c>
      <c r="O6" s="16" t="s">
        <v>89</v>
      </c>
      <c r="P6" s="57"/>
      <c r="Q6" s="56">
        <v>3</v>
      </c>
      <c r="R6" s="16"/>
      <c r="S6" s="57"/>
      <c r="T6" s="92"/>
      <c r="U6" s="16"/>
      <c r="V6" s="17"/>
      <c r="W6" s="59">
        <v>1</v>
      </c>
      <c r="X6" s="16"/>
      <c r="Y6" s="57"/>
      <c r="Z6" s="34"/>
      <c r="AA6" s="34"/>
      <c r="AB6" s="35"/>
      <c r="AC6" s="55">
        <v>5</v>
      </c>
      <c r="AF6" s="56"/>
      <c r="AG6" s="16"/>
      <c r="AH6" s="57"/>
      <c r="AI6" s="56"/>
      <c r="AJ6" s="16"/>
      <c r="AK6" s="57"/>
      <c r="AL6" s="56">
        <v>15</v>
      </c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0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0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v>5</v>
      </c>
      <c r="P7" s="23"/>
      <c r="Q7" s="21"/>
      <c r="R7" s="22">
        <f t="shared" ref="R7" si="15">IF(ISBLANK(Q6),"",IF(Q6="W",5,IF(Q6="L",0,IF(Q6&gt;S8,5,IF(Q6=S8,3,IF(Q6&gt;S8-4,2,IF(Q6&gt;=S8/2,1,0)))))))</f>
        <v>2</v>
      </c>
      <c r="S7" s="23"/>
      <c r="T7" s="22"/>
      <c r="U7" s="22" t="str">
        <f t="shared" ref="U7" si="16">IF(ISBLANK(T6),"",IF(T6="W",5,IF(T6="L",0,IF(T6&gt;V8,5,IF(T6=V8,3,IF(T6&gt;V8-4,2,IF(T6&gt;=V8/2,1,0)))))))</f>
        <v/>
      </c>
      <c r="V7" s="24"/>
      <c r="W7" s="25"/>
      <c r="X7" s="22">
        <f t="shared" ref="X7" si="17">IF(ISBLANK(W6),"",IF(W6="W",5,IF(W6="L",0,IF(W6&gt;Y8,5,IF(W6=Y8,3,IF(W6&gt;Y8-4,2,IF(W6&gt;=Y8/2,1,0)))))))</f>
        <v>0</v>
      </c>
      <c r="Y7" s="23"/>
      <c r="Z7" s="19"/>
      <c r="AA7" s="19"/>
      <c r="AB7" s="20"/>
      <c r="AC7" s="21"/>
      <c r="AD7" s="22">
        <f t="shared" ref="AD7" si="18">IF(ISBLANK(AC6),"",IF(AC6="W",5,IF(AC6="L",0,IF(AC6&gt;AE8,5,IF(AC6=AE8,3,IF(AC6&gt;AE8-4,2,IF(AC6&gt;=AE8/2,1,0)))))))</f>
        <v>0</v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>
        <f t="shared" ref="AM7" si="21">IF(ISBLANK(AL6),"",IF(AL6="W",5,IF(AL6="L",0,IF(AL6&gt;AN8,5,IF(AL6=AN8,3,IF(AL6&gt;AN8-4,2,IF(AL6&gt;=AN8/2,1,0)))))))</f>
        <v>5</v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8</v>
      </c>
      <c r="AS7" s="23">
        <f>COUNTIF(B7:AQ7,5)</f>
        <v>3</v>
      </c>
      <c r="AT7" s="68">
        <f>COUNTIF(B7:AQ7,3)</f>
        <v>0</v>
      </c>
      <c r="AU7" s="23">
        <f>AR7-AS7-AT7</f>
        <v>5</v>
      </c>
      <c r="AV7" s="64">
        <f>SUM(B6:AQ6)</f>
        <v>35</v>
      </c>
      <c r="AW7" s="68">
        <f>SUM(B8:AQ8)</f>
        <v>76</v>
      </c>
      <c r="AX7" s="23">
        <f>AV7-AW7</f>
        <v>-41</v>
      </c>
      <c r="AY7" s="78">
        <f>AV7/AW7</f>
        <v>0.46052631578947367</v>
      </c>
      <c r="AZ7" s="51"/>
      <c r="BA7" s="85">
        <f>SUM(B7:AQ7)+AZ7</f>
        <v>17</v>
      </c>
      <c r="BB7" s="24">
        <f>RANK(BA7,$BA$3:$BA$23,0)</f>
        <v>4</v>
      </c>
    </row>
    <row r="8" spans="1:54" ht="24.95" customHeight="1" thickBot="1">
      <c r="A8" s="141"/>
      <c r="B8" s="31"/>
      <c r="C8" s="30"/>
      <c r="D8" s="58">
        <v>12</v>
      </c>
      <c r="E8" s="27"/>
      <c r="F8" s="27"/>
      <c r="G8" s="28"/>
      <c r="H8" s="29"/>
      <c r="I8" s="30"/>
      <c r="J8" s="54">
        <v>17</v>
      </c>
      <c r="K8" s="29"/>
      <c r="L8" s="30"/>
      <c r="M8" s="58">
        <v>4</v>
      </c>
      <c r="N8" s="29"/>
      <c r="O8" s="30"/>
      <c r="P8" s="58">
        <v>7</v>
      </c>
      <c r="Q8" s="29"/>
      <c r="R8" s="30"/>
      <c r="S8" s="58">
        <v>5</v>
      </c>
      <c r="T8" s="30"/>
      <c r="U8" s="30"/>
      <c r="V8" s="53"/>
      <c r="W8" s="31"/>
      <c r="X8" s="30"/>
      <c r="Y8" s="58">
        <v>16</v>
      </c>
      <c r="Z8" s="27"/>
      <c r="AA8" s="27"/>
      <c r="AB8" s="28"/>
      <c r="AC8" s="29"/>
      <c r="AD8" s="30"/>
      <c r="AE8" s="54">
        <v>15</v>
      </c>
      <c r="AF8" s="29"/>
      <c r="AG8" s="30"/>
      <c r="AH8" s="58"/>
      <c r="AI8" s="29"/>
      <c r="AJ8" s="30"/>
      <c r="AK8" s="58"/>
      <c r="AL8" s="29"/>
      <c r="AM8" s="30"/>
      <c r="AN8" s="58">
        <v>0</v>
      </c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AllDivisions!C88</f>
        <v>Otford Comets</v>
      </c>
      <c r="B9" s="59">
        <v>2</v>
      </c>
      <c r="C9" s="16"/>
      <c r="D9" s="57"/>
      <c r="E9" s="56">
        <v>17</v>
      </c>
      <c r="F9" s="16"/>
      <c r="G9" s="57"/>
      <c r="H9" s="37"/>
      <c r="I9" s="37"/>
      <c r="J9" s="38"/>
      <c r="K9" s="56">
        <v>5</v>
      </c>
      <c r="L9" s="16"/>
      <c r="M9" s="57"/>
      <c r="N9" s="56" t="s">
        <v>102</v>
      </c>
      <c r="O9" s="16"/>
      <c r="P9" s="57"/>
      <c r="Q9" s="56">
        <v>7</v>
      </c>
      <c r="R9" s="16"/>
      <c r="S9" s="57"/>
      <c r="T9" s="92"/>
      <c r="U9" s="16"/>
      <c r="V9" s="17"/>
      <c r="W9" s="59"/>
      <c r="X9" s="16"/>
      <c r="Y9" s="57"/>
      <c r="Z9" s="56">
        <v>15</v>
      </c>
      <c r="AA9" s="16"/>
      <c r="AB9" s="57"/>
      <c r="AC9" s="37"/>
      <c r="AD9" s="37"/>
      <c r="AE9" s="38"/>
      <c r="AF9" s="56">
        <v>3</v>
      </c>
      <c r="AG9" s="16"/>
      <c r="AH9" s="57"/>
      <c r="AI9" s="56"/>
      <c r="AJ9" s="16"/>
      <c r="AK9" s="57"/>
      <c r="AL9" s="56"/>
      <c r="AM9" s="16"/>
      <c r="AN9" s="57"/>
      <c r="AO9" s="56">
        <v>9</v>
      </c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0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f t="shared" ref="O10" si="26">IF(ISBLANK(N9),"",IF(N9="W",5,IF(N9="L",0,IF(N9&gt;P11,5,IF(N9=P11,3,IF(N9&gt;P11-4,2,IF(N9&gt;=P11/2,1,0)))))))</f>
        <v>5</v>
      </c>
      <c r="P10" s="23"/>
      <c r="Q10" s="21"/>
      <c r="R10" s="22">
        <f t="shared" ref="R10" si="27">IF(ISBLANK(Q9),"",IF(Q9="W",5,IF(Q9="L",0,IF(Q9&gt;S11,5,IF(Q9=S11,3,IF(Q9&gt;S11-4,2,IF(Q9&gt;=S11/2,1,0)))))))</f>
        <v>5</v>
      </c>
      <c r="S10" s="23"/>
      <c r="T10" s="22"/>
      <c r="U10" s="22" t="str">
        <f t="shared" ref="U10" si="28">IF(ISBLANK(T9),"",IF(T9="W",5,IF(T9="L",0,IF(T9&gt;V11,5,IF(T9=V11,3,IF(T9&gt;V11-4,2,IF(T9&gt;=V11/2,1,0)))))))</f>
        <v/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>
        <f t="shared" ref="AA10" si="30">IF(ISBLANK(Z9),"",IF(Z9="W",5,IF(Z9="L",0,IF(Z9&gt;AB11,5,IF(Z9=AB11,3,IF(Z9&gt;AB11-4,2,IF(Z9&gt;=AB11/2,1,0)))))))</f>
        <v>5</v>
      </c>
      <c r="AB10" s="23"/>
      <c r="AC10" s="39"/>
      <c r="AD10" s="39"/>
      <c r="AE10" s="40"/>
      <c r="AF10" s="21"/>
      <c r="AG10" s="22">
        <f t="shared" ref="AG10" si="31">IF(ISBLANK(AF9),"",IF(AF9="W",5,IF(AF9="L",0,IF(AF9&gt;AH11,5,IF(AF9=AH11,3,IF(AF9&gt;AH11-4,2,IF(AF9&gt;=AH11/2,1,0)))))))</f>
        <v>0</v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>
        <f t="shared" ref="AP10" si="34">IF(ISBLANK(AO9),"",IF(AO9="W",5,IF(AO9="L",0,IF(AO9&gt;AQ11,5,IF(AO9=AQ11,3,IF(AO9&gt;AQ11-4,2,IF(AO9&gt;=AQ11/2,1,0)))))))</f>
        <v>5</v>
      </c>
      <c r="AQ10" s="24"/>
      <c r="AR10" s="64">
        <f>12-(COUNTBLANK(B10:AQ10)-30)</f>
        <v>8</v>
      </c>
      <c r="AS10" s="23">
        <f>COUNTIF(B10:AQ10,5)</f>
        <v>6</v>
      </c>
      <c r="AT10" s="68">
        <f>COUNTIF(B10:AQ10,3)</f>
        <v>0</v>
      </c>
      <c r="AU10" s="23">
        <f>AR10-AS10-AT10</f>
        <v>2</v>
      </c>
      <c r="AV10" s="64">
        <f>SUM(B9:AQ9)</f>
        <v>58</v>
      </c>
      <c r="AW10" s="68">
        <f>SUM(B11:AQ11)</f>
        <v>34</v>
      </c>
      <c r="AX10" s="23">
        <f>AV10-AW10</f>
        <v>24</v>
      </c>
      <c r="AY10" s="78">
        <f>AV10/AW10</f>
        <v>1.7058823529411764</v>
      </c>
      <c r="AZ10" s="51"/>
      <c r="BA10" s="85">
        <f>SUM(B10:AQ10)+AZ10</f>
        <v>30</v>
      </c>
      <c r="BB10" s="24">
        <f>RANK(BA10,$BA$3:$BA$23,0)</f>
        <v>3</v>
      </c>
    </row>
    <row r="11" spans="1:54" ht="24.95" customHeight="1" thickBot="1">
      <c r="A11" s="141"/>
      <c r="B11" s="31"/>
      <c r="C11" s="30"/>
      <c r="D11" s="58">
        <v>14</v>
      </c>
      <c r="E11" s="29"/>
      <c r="F11" s="30"/>
      <c r="G11" s="58">
        <v>2</v>
      </c>
      <c r="H11" s="41"/>
      <c r="I11" s="41"/>
      <c r="J11" s="42"/>
      <c r="K11" s="29"/>
      <c r="L11" s="30"/>
      <c r="M11" s="58">
        <v>4</v>
      </c>
      <c r="N11" s="29"/>
      <c r="O11" s="30"/>
      <c r="P11" s="58" t="s">
        <v>101</v>
      </c>
      <c r="Q11" s="29"/>
      <c r="R11" s="30"/>
      <c r="S11" s="58">
        <v>0</v>
      </c>
      <c r="T11" s="30"/>
      <c r="U11" s="30"/>
      <c r="V11" s="53"/>
      <c r="W11" s="31"/>
      <c r="X11" s="30"/>
      <c r="Y11" s="58"/>
      <c r="Z11" s="29"/>
      <c r="AA11" s="30"/>
      <c r="AB11" s="58">
        <v>5</v>
      </c>
      <c r="AC11" s="41"/>
      <c r="AD11" s="41"/>
      <c r="AE11" s="42"/>
      <c r="AF11" s="29"/>
      <c r="AG11" s="30"/>
      <c r="AH11" s="58">
        <v>8</v>
      </c>
      <c r="AI11" s="29"/>
      <c r="AJ11" s="30"/>
      <c r="AK11" s="58"/>
      <c r="AL11" s="29"/>
      <c r="AM11" s="30"/>
      <c r="AN11" s="58"/>
      <c r="AO11" s="29"/>
      <c r="AP11" s="30"/>
      <c r="AQ11" s="53">
        <v>1</v>
      </c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AllDivisions!C89</f>
        <v>CFX Merlins</v>
      </c>
      <c r="B12" s="59">
        <v>13</v>
      </c>
      <c r="C12" s="16"/>
      <c r="D12" s="57"/>
      <c r="E12" s="56">
        <v>4</v>
      </c>
      <c r="F12" s="16"/>
      <c r="G12" s="57"/>
      <c r="H12" s="56">
        <v>4</v>
      </c>
      <c r="I12" s="16"/>
      <c r="J12" s="57"/>
      <c r="K12" s="37"/>
      <c r="L12" s="37"/>
      <c r="M12" s="38"/>
      <c r="N12" s="56">
        <v>5</v>
      </c>
      <c r="O12" s="16" t="s">
        <v>89</v>
      </c>
      <c r="P12" s="57"/>
      <c r="Q12" s="56">
        <v>5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>
        <v>8</v>
      </c>
      <c r="AD12" s="16"/>
      <c r="AE12" s="57"/>
      <c r="AF12" s="37"/>
      <c r="AG12" s="37"/>
      <c r="AH12" s="38"/>
      <c r="AI12" s="56"/>
      <c r="AJ12" s="16"/>
      <c r="AK12" s="57"/>
      <c r="AL12" s="56">
        <v>15</v>
      </c>
      <c r="AM12" s="16"/>
      <c r="AN12" s="57"/>
      <c r="AO12" s="56">
        <v>7</v>
      </c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5</v>
      </c>
      <c r="D13" s="23"/>
      <c r="E13" s="21"/>
      <c r="F13" s="22">
        <f t="shared" ref="F13" si="36">IF(ISBLANK(E12),"",IF(E12="W",5,IF(E12="L",0,IF(E12&gt;G14,5,IF(E12=G14,3,IF(E12&gt;G14-4,2,IF(E12&gt;=G14/2,1,0)))))))</f>
        <v>2</v>
      </c>
      <c r="G13" s="23"/>
      <c r="H13" s="21"/>
      <c r="I13" s="22">
        <f t="shared" ref="I13" si="37">IF(ISBLANK(H12),"",IF(H12="W",5,IF(H12="L",0,IF(H12&gt;J14,5,IF(H12=J14,3,IF(H12&gt;J14-4,2,IF(H12&gt;=J14/2,1,0)))))))</f>
        <v>2</v>
      </c>
      <c r="J13" s="23"/>
      <c r="K13" s="39"/>
      <c r="L13" s="39"/>
      <c r="M13" s="40"/>
      <c r="N13" s="21"/>
      <c r="O13" s="22"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2"/>
      <c r="U13" s="22" t="str">
        <f t="shared" ref="U13" si="39">IF(ISBLANK(T12),"",IF(T12="W",5,IF(T12="L",0,IF(T12&gt;V14,5,IF(T12=V14,3,IF(T12&gt;V14-4,2,IF(T12&gt;=V14/2,1,0)))))))</f>
        <v/>
      </c>
      <c r="V13" s="24"/>
      <c r="W13" s="25"/>
      <c r="X13" s="22" t="str">
        <f t="shared" ref="X13" si="40">IF(ISBLANK(W12),"",IF(W12="W",5,IF(W12="L",0,IF(W12&gt;Y14,5,IF(W12=Y14,3,IF(W12&gt;Y14-4,2,IF(W12&gt;=Y14/2,1,0)))))))</f>
        <v/>
      </c>
      <c r="Y13" s="23"/>
      <c r="Z13" s="21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>
        <f t="shared" ref="AD13" si="42">IF(ISBLANK(AC12),"",IF(AC12="W",5,IF(AC12="L",0,IF(AC12&gt;AE14,5,IF(AC12=AE14,3,IF(AC12&gt;AE14-4,2,IF(AC12&gt;=AE14/2,1,0)))))))</f>
        <v>5</v>
      </c>
      <c r="AE13" s="23"/>
      <c r="AF13" s="39"/>
      <c r="AG13" s="39"/>
      <c r="AH13" s="40"/>
      <c r="AI13" s="21"/>
      <c r="AJ13" s="22" t="str">
        <f t="shared" ref="AJ13" si="43">IF(ISBLANK(AI12),"",IF(AI12="W",5,IF(AI12="L",0,IF(AI12&gt;AK14,5,IF(AI12=AK14,3,IF(AI12&gt;AK14-4,2,IF(AI12&gt;=AK14/2,1,0)))))))</f>
        <v/>
      </c>
      <c r="AK13" s="23"/>
      <c r="AL13" s="21"/>
      <c r="AM13" s="22">
        <f t="shared" ref="AM13" si="44">IF(ISBLANK(AL12),"",IF(AL12="W",5,IF(AL12="L",0,IF(AL12&gt;AN14,5,IF(AL12=AN14,3,IF(AL12&gt;AN14-4,2,IF(AL12&gt;=AN14/2,1,0)))))))</f>
        <v>5</v>
      </c>
      <c r="AN13" s="23"/>
      <c r="AO13" s="21"/>
      <c r="AP13" s="22">
        <f t="shared" ref="AP13" si="45">IF(ISBLANK(AO12),"",IF(AO12="W",5,IF(AO12="L",0,IF(AO12&gt;AQ14,5,IF(AO12=AQ14,3,IF(AO12&gt;AQ14-4,2,IF(AO12&gt;=AQ14/2,1,0)))))))</f>
        <v>5</v>
      </c>
      <c r="AQ13" s="24"/>
      <c r="AR13" s="64">
        <f>12-(COUNTBLANK(B13:AQ13)-30)</f>
        <v>8</v>
      </c>
      <c r="AS13" s="23">
        <f>COUNTIF(B13:AQ13,5)</f>
        <v>6</v>
      </c>
      <c r="AT13" s="68">
        <f>COUNTIF(B13:AQ13,3)</f>
        <v>0</v>
      </c>
      <c r="AU13" s="23">
        <f>AR13-AS13-AT13</f>
        <v>2</v>
      </c>
      <c r="AV13" s="64">
        <f>SUM(B12:AQ12)</f>
        <v>61</v>
      </c>
      <c r="AW13" s="68">
        <f>SUM(B14:AQ14)</f>
        <v>29</v>
      </c>
      <c r="AX13" s="23">
        <f>AV13-AW13</f>
        <v>32</v>
      </c>
      <c r="AY13" s="78">
        <f>AV13/AW13</f>
        <v>2.103448275862069</v>
      </c>
      <c r="AZ13" s="51"/>
      <c r="BA13" s="85">
        <f>SUM(B13:AQ13)+AZ13</f>
        <v>34</v>
      </c>
      <c r="BB13" s="24">
        <f>RANK(BA13,$BA$3:$BA$23,0)</f>
        <v>2</v>
      </c>
    </row>
    <row r="14" spans="1:54" ht="24.95" customHeight="1" thickBot="1">
      <c r="A14" s="141"/>
      <c r="B14" s="31"/>
      <c r="C14" s="30"/>
      <c r="D14" s="58">
        <v>2</v>
      </c>
      <c r="E14" s="29"/>
      <c r="F14" s="30"/>
      <c r="G14" s="58">
        <v>6</v>
      </c>
      <c r="H14" s="29"/>
      <c r="I14" s="30"/>
      <c r="J14" s="58">
        <v>5</v>
      </c>
      <c r="K14" s="41"/>
      <c r="L14" s="41"/>
      <c r="M14" s="42"/>
      <c r="N14" s="29"/>
      <c r="O14" s="30"/>
      <c r="P14" s="58">
        <v>8</v>
      </c>
      <c r="Q14" s="29"/>
      <c r="R14" s="30"/>
      <c r="S14" s="58">
        <v>1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>
        <v>3</v>
      </c>
      <c r="AF14" s="41"/>
      <c r="AG14" s="41"/>
      <c r="AH14" s="42"/>
      <c r="AI14" s="29"/>
      <c r="AJ14" s="30"/>
      <c r="AK14" s="58"/>
      <c r="AL14" s="29"/>
      <c r="AM14" s="30"/>
      <c r="AN14" s="58">
        <v>0</v>
      </c>
      <c r="AO14" s="29"/>
      <c r="AP14" s="30"/>
      <c r="AQ14" s="53">
        <v>4</v>
      </c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AllDivisions!C90</f>
        <v>Otford Stars</v>
      </c>
      <c r="B15" s="59">
        <v>0</v>
      </c>
      <c r="C15" s="16" t="s">
        <v>89</v>
      </c>
      <c r="D15" s="57"/>
      <c r="E15" s="56">
        <v>7</v>
      </c>
      <c r="F15" s="16" t="s">
        <v>89</v>
      </c>
      <c r="G15" s="57"/>
      <c r="H15" s="56" t="s">
        <v>101</v>
      </c>
      <c r="I15" s="16"/>
      <c r="J15" s="57"/>
      <c r="K15" s="56">
        <v>8</v>
      </c>
      <c r="L15" s="16" t="s">
        <v>89</v>
      </c>
      <c r="M15" s="57"/>
      <c r="N15" s="90"/>
      <c r="O15" s="90"/>
      <c r="P15" s="91"/>
      <c r="Q15" s="56">
        <v>4</v>
      </c>
      <c r="R15" s="16"/>
      <c r="S15" s="57"/>
      <c r="T15" s="92"/>
      <c r="U15" s="16"/>
      <c r="V15" s="17"/>
      <c r="W15" s="59">
        <v>0</v>
      </c>
      <c r="X15" s="16"/>
      <c r="Y15" s="57"/>
      <c r="Z15" s="56">
        <v>0</v>
      </c>
      <c r="AA15" s="16"/>
      <c r="AB15" s="57"/>
      <c r="AC15" s="56"/>
      <c r="AD15" s="16"/>
      <c r="AE15" s="57"/>
      <c r="AF15" s="56">
        <v>0</v>
      </c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0</v>
      </c>
      <c r="D16" s="23"/>
      <c r="E16" s="21"/>
      <c r="F16" s="22">
        <v>0</v>
      </c>
      <c r="G16" s="23"/>
      <c r="H16" s="21"/>
      <c r="I16" s="22">
        <f t="shared" ref="I16" si="47">IF(ISBLANK(H15),"",IF(H15="W",5,IF(H15="L",0,IF(H15&gt;J17,5,IF(H15=J17,3,IF(H15&gt;J17-4,2,IF(H15&gt;=J17/2,1,0)))))))</f>
        <v>0</v>
      </c>
      <c r="J16" s="23"/>
      <c r="K16" s="21"/>
      <c r="L16" s="22">
        <v>0</v>
      </c>
      <c r="M16" s="23"/>
      <c r="N16" s="39"/>
      <c r="O16" s="39"/>
      <c r="P16" s="40"/>
      <c r="Q16" s="21"/>
      <c r="R16" s="22">
        <f t="shared" ref="R16" si="48">IF(ISBLANK(Q15),"",IF(Q15="W",5,IF(Q15="L",0,IF(Q15&gt;S17,5,IF(Q15=S17,3,IF(Q15&gt;S17-4,2,IF(Q15&gt;=S17/2,1,0)))))))</f>
        <v>3</v>
      </c>
      <c r="S16" s="23"/>
      <c r="T16" s="22"/>
      <c r="U16" s="22" t="str">
        <f t="shared" ref="U16" si="49">IF(ISBLANK(T15),"",IF(T15="W",5,IF(T15="L",0,IF(T15&gt;V17,5,IF(T15=V17,3,IF(T15&gt;V17-4,2,IF(T15&gt;=V17/2,1,0)))))))</f>
        <v/>
      </c>
      <c r="V16" s="24"/>
      <c r="W16" s="25"/>
      <c r="X16" s="22">
        <f t="shared" ref="X16" si="50">IF(ISBLANK(W15),"",IF(W15="W",5,IF(W15="L",0,IF(W15&gt;Y17,5,IF(W15=Y17,3,IF(W15&gt;Y17-4,2,IF(W15&gt;=Y17/2,1,0)))))))</f>
        <v>0</v>
      </c>
      <c r="Y16" s="23"/>
      <c r="Z16" s="21"/>
      <c r="AA16" s="22">
        <f t="shared" ref="AA16" si="51">IF(ISBLANK(Z15),"",IF(Z15="W",5,IF(Z15="L",0,IF(Z15&gt;AB17,5,IF(Z15=AB17,3,IF(Z15&gt;AB17-4,2,IF(Z15&gt;=AB17/2,1,0)))))))</f>
        <v>0</v>
      </c>
      <c r="AB16" s="23"/>
      <c r="AC16" s="21"/>
      <c r="AD16" s="22" t="str">
        <f t="shared" ref="AD16" si="52">IF(ISBLANK(AC15),"",IF(AC15="W",5,IF(AC15="L",0,IF(AC15&gt;AE17,5,IF(AC15=AE17,3,IF(AC15&gt;AE17-4,2,IF(AC15&gt;=AE17/2,1,0)))))))</f>
        <v/>
      </c>
      <c r="AE16" s="23"/>
      <c r="AF16" s="21"/>
      <c r="AG16" s="22">
        <f t="shared" ref="AG16" si="53">IF(ISBLANK(AF15),"",IF(AF15="W",5,IF(AF15="L",0,IF(AF15&gt;AH17,5,IF(AF15=AH17,3,IF(AF15&gt;AH17-4,2,IF(AF15&gt;=AH17/2,1,0)))))))</f>
        <v>0</v>
      </c>
      <c r="AH16" s="23"/>
      <c r="AI16" s="39"/>
      <c r="AJ16" s="39"/>
      <c r="AK16" s="40"/>
      <c r="AL16" s="21"/>
      <c r="AM16" s="22" t="str">
        <f t="shared" ref="AM16" si="54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5">IF(ISBLANK(AO15),"",IF(AO15="W",5,IF(AO15="L",0,IF(AO15&gt;AQ17,5,IF(AO15=AQ17,3,IF(AO15&gt;AQ17-4,2,IF(AO15&gt;=AQ17/2,1,0)))))))</f>
        <v/>
      </c>
      <c r="AQ16" s="24"/>
      <c r="AR16" s="64">
        <f>12-(COUNTBLANK(B16:AQ16)-30)</f>
        <v>8</v>
      </c>
      <c r="AS16" s="23">
        <f>COUNTIF(B16:AQ16,5)</f>
        <v>0</v>
      </c>
      <c r="AT16" s="68">
        <f>COUNTIF(B16:AQ16,3)</f>
        <v>1</v>
      </c>
      <c r="AU16" s="23">
        <f>AR16-AS16-AT16</f>
        <v>7</v>
      </c>
      <c r="AV16" s="64">
        <f>SUM(B15:AQ15)</f>
        <v>19</v>
      </c>
      <c r="AW16" s="68">
        <f>SUM(B17:AQ17)</f>
        <v>87</v>
      </c>
      <c r="AX16" s="23">
        <f>AV16-AW16</f>
        <v>-68</v>
      </c>
      <c r="AY16" s="78">
        <f>AV16/AW16</f>
        <v>0.21839080459770116</v>
      </c>
      <c r="AZ16" s="51"/>
      <c r="BA16" s="85">
        <f>SUM(B16:AQ16)+AZ16</f>
        <v>3</v>
      </c>
      <c r="BB16" s="24">
        <f>RANK(BA16,$BA$3:$BA$23,0)</f>
        <v>6</v>
      </c>
    </row>
    <row r="17" spans="1:54" ht="24.95" customHeight="1" thickBot="1">
      <c r="A17" s="141"/>
      <c r="B17" s="31"/>
      <c r="C17" s="30"/>
      <c r="D17" s="58">
        <v>24</v>
      </c>
      <c r="E17" s="29"/>
      <c r="F17" s="30"/>
      <c r="G17" s="58">
        <v>3</v>
      </c>
      <c r="H17" s="29"/>
      <c r="I17" s="30"/>
      <c r="J17" s="58" t="s">
        <v>102</v>
      </c>
      <c r="K17" s="29"/>
      <c r="L17" s="30"/>
      <c r="M17" s="58">
        <v>5</v>
      </c>
      <c r="N17" s="41"/>
      <c r="O17" s="41"/>
      <c r="P17" s="42"/>
      <c r="Q17" s="29"/>
      <c r="R17" s="30"/>
      <c r="S17" s="58">
        <v>4</v>
      </c>
      <c r="T17" s="30"/>
      <c r="U17" s="30"/>
      <c r="V17" s="53"/>
      <c r="W17" s="31"/>
      <c r="X17" s="30"/>
      <c r="Y17" s="58">
        <v>21</v>
      </c>
      <c r="Z17" s="29"/>
      <c r="AA17" s="30"/>
      <c r="AB17" s="58">
        <v>15</v>
      </c>
      <c r="AC17" s="29"/>
      <c r="AD17" s="30"/>
      <c r="AE17" s="58"/>
      <c r="AF17" s="29"/>
      <c r="AG17" s="30"/>
      <c r="AH17" s="58">
        <v>15</v>
      </c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AllDivisions!C91</f>
        <v>Wealden Cubs</v>
      </c>
      <c r="B18" s="59">
        <v>1</v>
      </c>
      <c r="C18" s="16"/>
      <c r="D18" s="57"/>
      <c r="E18" s="56">
        <v>5</v>
      </c>
      <c r="F18" s="16"/>
      <c r="G18" s="57"/>
      <c r="H18" s="56">
        <v>0</v>
      </c>
      <c r="I18" s="16"/>
      <c r="J18" s="57"/>
      <c r="K18" s="56">
        <v>1</v>
      </c>
      <c r="L18" s="16"/>
      <c r="M18" s="57"/>
      <c r="N18" s="56">
        <v>4</v>
      </c>
      <c r="O18" s="16"/>
      <c r="P18" s="57"/>
      <c r="Q18" s="90"/>
      <c r="R18" s="90"/>
      <c r="S18" s="91"/>
      <c r="T18" s="92"/>
      <c r="U18" s="16"/>
      <c r="V18" s="57"/>
      <c r="W18" s="59">
        <v>2</v>
      </c>
      <c r="X18" s="16"/>
      <c r="Y18" s="57"/>
      <c r="Z18" s="56"/>
      <c r="AA18" s="16"/>
      <c r="AB18" s="57"/>
      <c r="AC18" s="56">
        <v>1</v>
      </c>
      <c r="AD18" s="16"/>
      <c r="AE18" s="57"/>
      <c r="AF18" s="56">
        <v>4</v>
      </c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6">IF(ISBLANK(B18),"",IF(B18="W",5,IF(B18="L",0,IF(B18&gt;D20,5,IF(B18=D20,3,IF(B18&gt;D20-4,2,IF(B18&gt;=D20/2,1,0)))))))</f>
        <v>0</v>
      </c>
      <c r="D19" s="23"/>
      <c r="E19" s="21"/>
      <c r="F19" s="22">
        <f t="shared" ref="F19" si="57">IF(ISBLANK(E18),"",IF(E18="W",5,IF(E18="L",0,IF(E18&gt;G20,5,IF(E18=G20,3,IF(E18&gt;G20-4,2,IF(E18&gt;=G20/2,1,0)))))))</f>
        <v>5</v>
      </c>
      <c r="G19" s="23"/>
      <c r="H19" s="21"/>
      <c r="I19" s="22">
        <f t="shared" ref="I19" si="58">IF(ISBLANK(H18),"",IF(H18="W",5,IF(H18="L",0,IF(H18&gt;J20,5,IF(H18=J20,3,IF(H18&gt;J20-4,2,IF(H18&gt;=J20/2,1,0)))))))</f>
        <v>0</v>
      </c>
      <c r="J19" s="23"/>
      <c r="K19" s="21"/>
      <c r="L19" s="22">
        <f t="shared" ref="L19" si="59">IF(ISBLANK(K18),"",IF(K18="W",5,IF(K18="L",0,IF(K18&gt;M20,5,IF(K18=M20,3,IF(K18&gt;M20-4,2,IF(K18&gt;=M20/2,1,0)))))))</f>
        <v>0</v>
      </c>
      <c r="M19" s="23"/>
      <c r="N19" s="21"/>
      <c r="O19" s="22">
        <f t="shared" ref="O19" si="60">IF(ISBLANK(N18),"",IF(N18="W",5,IF(N18="L",0,IF(N18&gt;P20,5,IF(N18=P20,3,IF(N18&gt;P20-4,2,IF(N18&gt;=P20/2,1,0)))))))</f>
        <v>3</v>
      </c>
      <c r="P19" s="23"/>
      <c r="Q19" s="39"/>
      <c r="R19" s="39"/>
      <c r="S19" s="40"/>
      <c r="T19" s="22"/>
      <c r="U19" s="22" t="str">
        <f t="shared" ref="U19" si="61">IF(ISBLANK(T18),"",IF(T18="W",5,IF(T18="L",0,IF(T18&gt;V20,5,IF(T18=V20,3,IF(T18&gt;V20-4,2,IF(T18&gt;=V20/2,1,0)))))))</f>
        <v/>
      </c>
      <c r="V19" s="23"/>
      <c r="W19" s="25"/>
      <c r="X19" s="22">
        <f t="shared" ref="X19" si="62">IF(ISBLANK(W18),"",IF(W18="W",5,IF(W18="L",0,IF(W18&gt;Y20,5,IF(W18=Y20,3,IF(W18&gt;Y20-4,2,IF(W18&gt;=Y20/2,1,0)))))))</f>
        <v>0</v>
      </c>
      <c r="Y19" s="23"/>
      <c r="Z19" s="21"/>
      <c r="AA19" s="22" t="str">
        <f t="shared" ref="AA19" si="63">IF(ISBLANK(Z18),"",IF(Z18="W",5,IF(Z18="L",0,IF(Z18&gt;AB20,5,IF(Z18=AB20,3,IF(Z18&gt;AB20-4,2,IF(Z18&gt;=AB20/2,1,0)))))))</f>
        <v/>
      </c>
      <c r="AB19" s="23"/>
      <c r="AC19" s="21"/>
      <c r="AD19" s="22">
        <f t="shared" ref="AD19" si="64">IF(ISBLANK(AC18),"",IF(AC18="W",5,IF(AC18="L",0,IF(AC18&gt;AE20,5,IF(AC18=AE20,3,IF(AC18&gt;AE20-4,2,IF(AC18&gt;=AE20/2,1,0)))))))</f>
        <v>0</v>
      </c>
      <c r="AE19" s="23"/>
      <c r="AF19" s="21"/>
      <c r="AG19" s="22">
        <f t="shared" ref="AG19" si="65">IF(ISBLANK(AF18),"",IF(AF18="W",5,IF(AF18="L",0,IF(AF18&gt;AH20,5,IF(AF18=AH20,3,IF(AF18&gt;AH20-4,2,IF(AF18&gt;=AH20/2,1,0)))))))</f>
        <v>2</v>
      </c>
      <c r="AH19" s="23"/>
      <c r="AI19" s="21"/>
      <c r="AJ19" s="22" t="str">
        <f t="shared" ref="AJ19" si="66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7">IF(ISBLANK(AO18),"",IF(AO18="W",5,IF(AO18="L",0,IF(AO18&gt;AQ20,5,IF(AO18=AQ20,3,IF(AO18&gt;AQ20-4,2,IF(AO18&gt;=AQ20/2,1,0)))))))</f>
        <v/>
      </c>
      <c r="AQ19" s="24"/>
      <c r="AR19" s="64">
        <f>12-(COUNTBLANK(B19:AQ19)-30)</f>
        <v>8</v>
      </c>
      <c r="AS19" s="23">
        <f>COUNTIF(B19:AQ19,5)</f>
        <v>1</v>
      </c>
      <c r="AT19" s="68">
        <f>COUNTIF(B19:AQ19,3)</f>
        <v>1</v>
      </c>
      <c r="AU19" s="23">
        <f>AR19-AS19-AT19</f>
        <v>6</v>
      </c>
      <c r="AV19" s="64">
        <f>SUM(B18:AQ18)</f>
        <v>18</v>
      </c>
      <c r="AW19" s="68">
        <f>SUM(B20:AQ20)</f>
        <v>68</v>
      </c>
      <c r="AX19" s="23">
        <f>AV19-AW19</f>
        <v>-50</v>
      </c>
      <c r="AY19" s="78">
        <f>AV19/AW19</f>
        <v>0.26470588235294118</v>
      </c>
      <c r="AZ19" s="51"/>
      <c r="BA19" s="85">
        <f>SUM(B19:AQ19)+AZ19</f>
        <v>10</v>
      </c>
      <c r="BB19" s="24">
        <f>RANK(BA19,$BA$3:$BA$23,0)</f>
        <v>5</v>
      </c>
    </row>
    <row r="20" spans="1:54" ht="24.95" customHeight="1" thickBot="1">
      <c r="A20" s="141"/>
      <c r="B20" s="31"/>
      <c r="C20" s="30"/>
      <c r="D20" s="58">
        <v>18</v>
      </c>
      <c r="E20" s="29"/>
      <c r="F20" s="30"/>
      <c r="G20" s="58">
        <v>3</v>
      </c>
      <c r="H20" s="29"/>
      <c r="I20" s="30"/>
      <c r="J20" s="58">
        <v>7</v>
      </c>
      <c r="K20" s="29"/>
      <c r="L20" s="30"/>
      <c r="M20" s="58">
        <v>5</v>
      </c>
      <c r="N20" s="29"/>
      <c r="O20" s="30"/>
      <c r="P20" s="58">
        <v>4</v>
      </c>
      <c r="Q20" s="41"/>
      <c r="R20" s="41"/>
      <c r="S20" s="42"/>
      <c r="T20" s="30"/>
      <c r="U20" s="30"/>
      <c r="V20" s="58"/>
      <c r="W20" s="31"/>
      <c r="X20" s="30"/>
      <c r="Y20" s="58">
        <v>15</v>
      </c>
      <c r="Z20" s="29"/>
      <c r="AA20" s="30"/>
      <c r="AB20" s="58"/>
      <c r="AC20" s="29"/>
      <c r="AD20" s="30"/>
      <c r="AE20" s="58">
        <v>9</v>
      </c>
      <c r="AF20" s="29"/>
      <c r="AG20" s="30"/>
      <c r="AH20" s="58">
        <v>7</v>
      </c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AllDivisions!C92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68">IF(ISBLANK(B21),"",IF(B21="W",5,IF(B21="L",0,IF(B21&gt;D23,5,IF(B21=D23,3,IF(B21&gt;D23-4,2,IF(B21&gt;=D23/2,1,0)))))))</f>
        <v/>
      </c>
      <c r="D22" s="23"/>
      <c r="E22" s="21"/>
      <c r="F22" s="22" t="str">
        <f t="shared" ref="F22" si="69">IF(ISBLANK(E21),"",IF(E21="W",5,IF(E21="L",0,IF(E21&gt;G23,5,IF(E21=G23,3,IF(E21&gt;G23-4,2,IF(E21&gt;=G23/2,1,0)))))))</f>
        <v/>
      </c>
      <c r="G22" s="23"/>
      <c r="H22" s="21"/>
      <c r="I22" s="22" t="str">
        <f t="shared" ref="I22" si="70">IF(ISBLANK(H21),"",IF(H21="W",5,IF(H21="L",0,IF(H21&gt;J23,5,IF(H21=J23,3,IF(H21&gt;J23-4,2,IF(H21&gt;=J23/2,1,0)))))))</f>
        <v/>
      </c>
      <c r="J22" s="23"/>
      <c r="K22" s="21"/>
      <c r="L22" s="22" t="str">
        <f t="shared" ref="L22" si="71">IF(ISBLANK(K21),"",IF(K21="W",5,IF(K21="L",0,IF(K21&gt;M23,5,IF(K21=M23,3,IF(K21&gt;M23-4,2,IF(K21&gt;=M23/2,1,0)))))))</f>
        <v/>
      </c>
      <c r="M22" s="23"/>
      <c r="N22" s="21"/>
      <c r="O22" s="22" t="str">
        <f t="shared" ref="O22" si="72">IF(ISBLANK(N21),"",IF(N21="W",5,IF(N21="L",0,IF(N21&gt;P23,5,IF(N21=P23,3,IF(N21&gt;P23-4,2,IF(N21&gt;=P23/2,1,0)))))))</f>
        <v/>
      </c>
      <c r="P22" s="23"/>
      <c r="Q22" s="21"/>
      <c r="R22" s="22" t="str">
        <f t="shared" ref="R22" si="73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4">IF(ISBLANK(W21),"",IF(W21="W",5,IF(W21="L",0,IF(W21&gt;Y23,5,IF(W21=Y23,3,IF(W21&gt;Y23-4,2,IF(W21&gt;=Y23/2,1,0)))))))</f>
        <v/>
      </c>
      <c r="Y22" s="23"/>
      <c r="Z22" s="21"/>
      <c r="AA22" s="22" t="str">
        <f t="shared" ref="AA22" si="75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6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7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8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79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23</v>
      </c>
      <c r="AT25" s="76"/>
      <c r="AU25" s="76">
        <f>SUM(AU3:AU23)</f>
        <v>23</v>
      </c>
      <c r="AV25" s="76">
        <f>SUM(AV3:AV23)</f>
        <v>313</v>
      </c>
      <c r="AW25" s="76">
        <f>SUM(AW3:AW23)</f>
        <v>313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AllDivisions</vt:lpstr>
      <vt:lpstr>DIVISION 1</vt:lpstr>
      <vt:lpstr>DIVISION 2</vt:lpstr>
      <vt:lpstr>DIVISION 3</vt:lpstr>
      <vt:lpstr>DIVISION 4</vt:lpstr>
      <vt:lpstr>DIVISION 5</vt:lpstr>
      <vt:lpstr>DIVISION 6</vt:lpstr>
      <vt:lpstr>BEE DIV A</vt:lpstr>
      <vt:lpstr>BEE DIV B</vt:lpstr>
      <vt:lpstr>'BEE DIV A'!Print_Area</vt:lpstr>
      <vt:lpstr>'BEE DIV B'!Print_Area</vt:lpstr>
      <vt:lpstr>'DIVISION 1'!Print_Area</vt:lpstr>
      <vt:lpstr>'DIVISION 2'!Print_Area</vt:lpstr>
      <vt:lpstr>'DIVISION 3'!Print_Area</vt:lpstr>
      <vt:lpstr>'DIVISION 4'!Print_Area</vt:lpstr>
      <vt:lpstr>'DIVISION 5'!Print_Area</vt:lpstr>
      <vt:lpstr>'DIVISION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</dc:creator>
  <cp:keywords/>
  <dc:description/>
  <cp:lastModifiedBy>Geoff Turner</cp:lastModifiedBy>
  <cp:revision/>
  <cp:lastPrinted>2025-04-18T17:03:28Z</cp:lastPrinted>
  <dcterms:created xsi:type="dcterms:W3CDTF">2022-03-13T16:55:38Z</dcterms:created>
  <dcterms:modified xsi:type="dcterms:W3CDTF">2026-02-08T17:10:07Z</dcterms:modified>
  <cp:category/>
  <cp:contentStatus/>
</cp:coreProperties>
</file>