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ff\Google Drive\Tmp\"/>
    </mc:Choice>
  </mc:AlternateContent>
  <xr:revisionPtr revIDLastSave="0" documentId="13_ncr:1_{28FC4FEB-DFC0-463B-AFEA-90C94216EC67}" xr6:coauthVersionLast="47" xr6:coauthVersionMax="47" xr10:uidLastSave="{00000000-0000-0000-0000-000000000000}"/>
  <bookViews>
    <workbookView xWindow="-120" yWindow="-120" windowWidth="29040" windowHeight="15840" xr2:uid="{F71C38BC-2327-423B-A1BB-8AB803958849}"/>
  </bookViews>
  <sheets>
    <sheet name="DIVISION 1" sheetId="2" r:id="rId1"/>
    <sheet name="DIVISION 2" sheetId="3" r:id="rId2"/>
    <sheet name="DIVISION 3" sheetId="5" r:id="rId3"/>
    <sheet name="DIVISION 4" sheetId="6" r:id="rId4"/>
    <sheet name="DIVISION 5" sheetId="7" r:id="rId5"/>
    <sheet name="DIVISION 6" sheetId="8" r:id="rId6"/>
    <sheet name="BEE DIV A" sheetId="10" r:id="rId7"/>
    <sheet name="BEE DIV B" sheetId="11" r:id="rId8"/>
  </sheets>
  <definedNames>
    <definedName name="_xlnm.Print_Area" localSheetId="6">'BEE DIV A'!$A$2:$AV$20</definedName>
    <definedName name="_xlnm.Print_Area" localSheetId="7">'BEE DIV B'!$A$2:$BB$20</definedName>
    <definedName name="_xlnm.Print_Area" localSheetId="0">'DIVISION 1'!$A$2:$BB$23</definedName>
    <definedName name="_xlnm.Print_Area" localSheetId="1">'DIVISION 2'!$A$2:$AV$20</definedName>
    <definedName name="_xlnm.Print_Area" localSheetId="2">'DIVISION 3'!$A$2:$AV$20</definedName>
    <definedName name="_xlnm.Print_Area" localSheetId="3">'DIVISION 4'!$A$2:$AP$20</definedName>
    <definedName name="_xlnm.Print_Area" localSheetId="4">'DIVISION 5'!$A$2:$AP$20</definedName>
    <definedName name="_xlnm.Print_Area" localSheetId="5">'DIVISION 6'!$A$2:$AP$17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AW22" i="11"/>
  <c r="AV22" i="11"/>
  <c r="AY22" i="11" s="1"/>
  <c r="AM22" i="11"/>
  <c r="AJ22" i="11"/>
  <c r="AG22" i="11"/>
  <c r="AD22" i="11"/>
  <c r="AA22" i="11"/>
  <c r="X22" i="11"/>
  <c r="R22" i="11"/>
  <c r="O22" i="11"/>
  <c r="L22" i="11"/>
  <c r="I22" i="11"/>
  <c r="BA22" i="11" s="1"/>
  <c r="F22" i="11"/>
  <c r="C22" i="11"/>
  <c r="AS22" i="11" s="1"/>
  <c r="AW19" i="11"/>
  <c r="AV19" i="11"/>
  <c r="AP19" i="11"/>
  <c r="AJ19" i="11"/>
  <c r="AG19" i="11"/>
  <c r="AD19" i="11"/>
  <c r="AA19" i="11"/>
  <c r="X19" i="11"/>
  <c r="U19" i="11"/>
  <c r="O19" i="11"/>
  <c r="L19" i="11"/>
  <c r="I19" i="11"/>
  <c r="F19" i="11"/>
  <c r="C19" i="11"/>
  <c r="BA19" i="11" s="1"/>
  <c r="AW16" i="11"/>
  <c r="AV16" i="11"/>
  <c r="AX16" i="11" s="1"/>
  <c r="AP16" i="11"/>
  <c r="AM16" i="11"/>
  <c r="AG16" i="11"/>
  <c r="AD16" i="11"/>
  <c r="AA16" i="11"/>
  <c r="X16" i="11"/>
  <c r="U16" i="11"/>
  <c r="R16" i="11"/>
  <c r="L16" i="11"/>
  <c r="I16" i="11"/>
  <c r="F16" i="11"/>
  <c r="C16" i="11"/>
  <c r="AS16" i="11" s="1"/>
  <c r="AW13" i="11"/>
  <c r="AV13" i="11"/>
  <c r="AY13" i="11" s="1"/>
  <c r="AP13" i="11"/>
  <c r="AM13" i="11"/>
  <c r="AJ13" i="11"/>
  <c r="AD13" i="11"/>
  <c r="AA13" i="11"/>
  <c r="X13" i="11"/>
  <c r="U13" i="11"/>
  <c r="R13" i="11"/>
  <c r="O13" i="11"/>
  <c r="I13" i="11"/>
  <c r="F13" i="11"/>
  <c r="C13" i="11"/>
  <c r="AS13" i="11" s="1"/>
  <c r="AW10" i="11"/>
  <c r="AV10" i="11"/>
  <c r="AP10" i="11"/>
  <c r="AM10" i="11"/>
  <c r="AJ10" i="11"/>
  <c r="AG10" i="11"/>
  <c r="AA10" i="11"/>
  <c r="X10" i="11"/>
  <c r="U10" i="11"/>
  <c r="R10" i="11"/>
  <c r="O10" i="11"/>
  <c r="L10" i="11"/>
  <c r="F10" i="11"/>
  <c r="C10" i="11"/>
  <c r="AT10" i="11" s="1"/>
  <c r="AW7" i="11"/>
  <c r="AV7" i="11"/>
  <c r="AY7" i="11" s="1"/>
  <c r="AP7" i="11"/>
  <c r="AM7" i="11"/>
  <c r="AJ7" i="11"/>
  <c r="AG7" i="11"/>
  <c r="AD7" i="11"/>
  <c r="X7" i="11"/>
  <c r="U7" i="11"/>
  <c r="R7" i="11"/>
  <c r="O7" i="11"/>
  <c r="L7" i="11"/>
  <c r="I7" i="11"/>
  <c r="C7" i="11"/>
  <c r="BA7" i="11" s="1"/>
  <c r="AW4" i="11"/>
  <c r="AW25" i="11" s="1"/>
  <c r="AV4" i="11"/>
  <c r="AY4" i="11" s="1"/>
  <c r="AP4" i="11"/>
  <c r="AM4" i="11"/>
  <c r="AJ4" i="11"/>
  <c r="AG4" i="11"/>
  <c r="AD4" i="11"/>
  <c r="AA4" i="11"/>
  <c r="U4" i="11"/>
  <c r="R4" i="11"/>
  <c r="O4" i="11"/>
  <c r="L4" i="11"/>
  <c r="AR4" i="11" s="1"/>
  <c r="I4" i="11"/>
  <c r="F4" i="11"/>
  <c r="AS4" i="11" s="1"/>
  <c r="AP2" i="11"/>
  <c r="AJ2" i="11"/>
  <c r="AG2" i="11"/>
  <c r="AD2" i="11"/>
  <c r="AA2" i="11"/>
  <c r="X2" i="11"/>
  <c r="U2" i="11"/>
  <c r="R2" i="11"/>
  <c r="O2" i="11"/>
  <c r="L2" i="11"/>
  <c r="I2" i="11"/>
  <c r="F2" i="11"/>
  <c r="C2" i="11"/>
  <c r="AW22" i="10"/>
  <c r="AV22" i="10"/>
  <c r="AY22" i="10" s="1"/>
  <c r="AM22" i="10"/>
  <c r="AJ22" i="10"/>
  <c r="AG22" i="10"/>
  <c r="AD22" i="10"/>
  <c r="AA22" i="10"/>
  <c r="X22" i="10"/>
  <c r="R22" i="10"/>
  <c r="O22" i="10"/>
  <c r="L22" i="10"/>
  <c r="I22" i="10"/>
  <c r="BA22" i="10" s="1"/>
  <c r="F22" i="10"/>
  <c r="C22" i="10"/>
  <c r="AS22" i="10" s="1"/>
  <c r="AW19" i="10"/>
  <c r="AV19" i="10"/>
  <c r="AP19" i="10"/>
  <c r="AJ19" i="10"/>
  <c r="AG19" i="10"/>
  <c r="AD19" i="10"/>
  <c r="AA19" i="10"/>
  <c r="X19" i="10"/>
  <c r="U19" i="10"/>
  <c r="O19" i="10"/>
  <c r="L19" i="10"/>
  <c r="I19" i="10"/>
  <c r="F19" i="10"/>
  <c r="AT19" i="10"/>
  <c r="AW16" i="10"/>
  <c r="AV16" i="10"/>
  <c r="AX16" i="10" s="1"/>
  <c r="AP16" i="10"/>
  <c r="AM16" i="10"/>
  <c r="AG16" i="10"/>
  <c r="AD16" i="10"/>
  <c r="AA16" i="10"/>
  <c r="X16" i="10"/>
  <c r="U16" i="10"/>
  <c r="R16" i="10"/>
  <c r="I16" i="10"/>
  <c r="F16" i="10"/>
  <c r="C16" i="10"/>
  <c r="AS16" i="10" s="1"/>
  <c r="AW13" i="10"/>
  <c r="AV13" i="10"/>
  <c r="AY13" i="10" s="1"/>
  <c r="AP13" i="10"/>
  <c r="AM13" i="10"/>
  <c r="AJ13" i="10"/>
  <c r="AD13" i="10"/>
  <c r="AA13" i="10"/>
  <c r="X13" i="10"/>
  <c r="U13" i="10"/>
  <c r="R13" i="10"/>
  <c r="I13" i="10"/>
  <c r="BA13" i="10" s="1"/>
  <c r="F13" i="10"/>
  <c r="C13" i="10"/>
  <c r="AS13" i="10" s="1"/>
  <c r="AW10" i="10"/>
  <c r="AV10" i="10"/>
  <c r="AP10" i="10"/>
  <c r="AM10" i="10"/>
  <c r="AJ10" i="10"/>
  <c r="AG10" i="10"/>
  <c r="AA10" i="10"/>
  <c r="X10" i="10"/>
  <c r="U10" i="10"/>
  <c r="R10" i="10"/>
  <c r="O10" i="10"/>
  <c r="L10" i="10"/>
  <c r="F10" i="10"/>
  <c r="C10" i="10"/>
  <c r="BA10" i="10" s="1"/>
  <c r="AW7" i="10"/>
  <c r="AV7" i="10"/>
  <c r="AY7" i="10" s="1"/>
  <c r="AP7" i="10"/>
  <c r="AM7" i="10"/>
  <c r="AJ7" i="10"/>
  <c r="AG7" i="10"/>
  <c r="X7" i="10"/>
  <c r="U7" i="10"/>
  <c r="R7" i="10"/>
  <c r="O7" i="10"/>
  <c r="L7" i="10"/>
  <c r="C7" i="10"/>
  <c r="BA7" i="10" s="1"/>
  <c r="AW4" i="10"/>
  <c r="AW25" i="10" s="1"/>
  <c r="AV4" i="10"/>
  <c r="AY4" i="10" s="1"/>
  <c r="AP4" i="10"/>
  <c r="AM4" i="10"/>
  <c r="AJ4" i="10"/>
  <c r="AG4" i="10"/>
  <c r="AD4" i="10"/>
  <c r="AA4" i="10"/>
  <c r="U4" i="10"/>
  <c r="R4" i="10"/>
  <c r="O4" i="10"/>
  <c r="L4" i="10"/>
  <c r="I4" i="10"/>
  <c r="F4" i="10"/>
  <c r="AS4" i="10" s="1"/>
  <c r="AP2" i="10"/>
  <c r="AJ2" i="10"/>
  <c r="AG2" i="10"/>
  <c r="AD2" i="10"/>
  <c r="AA2" i="10"/>
  <c r="X2" i="10"/>
  <c r="U2" i="10"/>
  <c r="R2" i="10"/>
  <c r="O2" i="10"/>
  <c r="L2" i="10"/>
  <c r="I2" i="10"/>
  <c r="F2" i="10"/>
  <c r="C2" i="10"/>
  <c r="AW19" i="8"/>
  <c r="AV19" i="8"/>
  <c r="AY19" i="8" s="1"/>
  <c r="AP19" i="8"/>
  <c r="AJ19" i="8"/>
  <c r="AG19" i="8"/>
  <c r="AD19" i="8"/>
  <c r="AA19" i="8"/>
  <c r="X19" i="8"/>
  <c r="U19" i="8"/>
  <c r="O19" i="8"/>
  <c r="L19" i="8"/>
  <c r="I19" i="8"/>
  <c r="F19" i="8"/>
  <c r="C19" i="8"/>
  <c r="AW16" i="8"/>
  <c r="AV16" i="8"/>
  <c r="AX16" i="8" s="1"/>
  <c r="AP16" i="8"/>
  <c r="AM16" i="8"/>
  <c r="AG16" i="8"/>
  <c r="AD16" i="8"/>
  <c r="AA16" i="8"/>
  <c r="X16" i="8"/>
  <c r="U16" i="8"/>
  <c r="R16" i="8"/>
  <c r="L16" i="8"/>
  <c r="I16" i="8"/>
  <c r="F16" i="8"/>
  <c r="C16" i="8"/>
  <c r="BA16" i="8" s="1"/>
  <c r="AW13" i="8"/>
  <c r="AV13" i="8"/>
  <c r="AY13" i="8" s="1"/>
  <c r="AP13" i="8"/>
  <c r="AM13" i="8"/>
  <c r="AJ13" i="8"/>
  <c r="AD13" i="8"/>
  <c r="AA13" i="8"/>
  <c r="X13" i="8"/>
  <c r="U13" i="8"/>
  <c r="R13" i="8"/>
  <c r="O13" i="8"/>
  <c r="I13" i="8"/>
  <c r="F13" i="8"/>
  <c r="C13" i="8"/>
  <c r="AW10" i="8"/>
  <c r="AV10" i="8"/>
  <c r="AP10" i="8"/>
  <c r="AM10" i="8"/>
  <c r="AJ10" i="8"/>
  <c r="AG10" i="8"/>
  <c r="AA10" i="8"/>
  <c r="X10" i="8"/>
  <c r="U10" i="8"/>
  <c r="R10" i="8"/>
  <c r="O10" i="8"/>
  <c r="L10" i="8"/>
  <c r="F10" i="8"/>
  <c r="C10" i="8"/>
  <c r="AW7" i="8"/>
  <c r="AV7" i="8"/>
  <c r="AY7" i="8" s="1"/>
  <c r="AP7" i="8"/>
  <c r="AM7" i="8"/>
  <c r="AJ7" i="8"/>
  <c r="AG7" i="8"/>
  <c r="AD7" i="8"/>
  <c r="X7" i="8"/>
  <c r="U7" i="8"/>
  <c r="R7" i="8"/>
  <c r="O7" i="8"/>
  <c r="L7" i="8"/>
  <c r="I7" i="8"/>
  <c r="C7" i="8"/>
  <c r="AW4" i="8"/>
  <c r="AV4" i="8"/>
  <c r="AY4" i="8" s="1"/>
  <c r="AP4" i="8"/>
  <c r="AM4" i="8"/>
  <c r="AJ4" i="8"/>
  <c r="AG4" i="8"/>
  <c r="AD4" i="8"/>
  <c r="AA4" i="8"/>
  <c r="U4" i="8"/>
  <c r="R4" i="8"/>
  <c r="O4" i="8"/>
  <c r="L4" i="8"/>
  <c r="I4" i="8"/>
  <c r="F4" i="8"/>
  <c r="AP2" i="8"/>
  <c r="AJ2" i="8"/>
  <c r="AG2" i="8"/>
  <c r="AD2" i="8"/>
  <c r="AA2" i="8"/>
  <c r="X2" i="8"/>
  <c r="U2" i="8"/>
  <c r="R2" i="8"/>
  <c r="O2" i="8"/>
  <c r="L2" i="8"/>
  <c r="I2" i="8"/>
  <c r="F2" i="8"/>
  <c r="C2" i="8"/>
  <c r="AW22" i="7"/>
  <c r="AV22" i="7"/>
  <c r="AY22" i="7" s="1"/>
  <c r="AM22" i="7"/>
  <c r="AJ22" i="7"/>
  <c r="AG22" i="7"/>
  <c r="AD22" i="7"/>
  <c r="AA22" i="7"/>
  <c r="X22" i="7"/>
  <c r="R22" i="7"/>
  <c r="O22" i="7"/>
  <c r="L22" i="7"/>
  <c r="I22" i="7"/>
  <c r="BA22" i="7" s="1"/>
  <c r="F22" i="7"/>
  <c r="C22" i="7"/>
  <c r="AS22" i="7" s="1"/>
  <c r="AW19" i="7"/>
  <c r="AV19" i="7"/>
  <c r="AP19" i="7"/>
  <c r="AJ19" i="7"/>
  <c r="AG19" i="7"/>
  <c r="AD19" i="7"/>
  <c r="AA19" i="7"/>
  <c r="X19" i="7"/>
  <c r="U19" i="7"/>
  <c r="O19" i="7"/>
  <c r="L19" i="7"/>
  <c r="I19" i="7"/>
  <c r="F19" i="7"/>
  <c r="C19" i="7"/>
  <c r="AT19" i="7" s="1"/>
  <c r="AW16" i="7"/>
  <c r="AV16" i="7"/>
  <c r="AY16" i="7" s="1"/>
  <c r="AP16" i="7"/>
  <c r="AM16" i="7"/>
  <c r="AG16" i="7"/>
  <c r="AD16" i="7"/>
  <c r="AA16" i="7"/>
  <c r="X16" i="7"/>
  <c r="U16" i="7"/>
  <c r="R16" i="7"/>
  <c r="L16" i="7"/>
  <c r="I16" i="7"/>
  <c r="F16" i="7"/>
  <c r="C16" i="7"/>
  <c r="AS16" i="7" s="1"/>
  <c r="AW13" i="7"/>
  <c r="AV13" i="7"/>
  <c r="AY13" i="7" s="1"/>
  <c r="AP13" i="7"/>
  <c r="AM13" i="7"/>
  <c r="AJ13" i="7"/>
  <c r="AD13" i="7"/>
  <c r="AA13" i="7"/>
  <c r="X13" i="7"/>
  <c r="U13" i="7"/>
  <c r="R13" i="7"/>
  <c r="O13" i="7"/>
  <c r="I13" i="7"/>
  <c r="F13" i="7"/>
  <c r="C13" i="7"/>
  <c r="AW10" i="7"/>
  <c r="AV10" i="7"/>
  <c r="AP10" i="7"/>
  <c r="AM10" i="7"/>
  <c r="AJ10" i="7"/>
  <c r="AG10" i="7"/>
  <c r="AA10" i="7"/>
  <c r="X10" i="7"/>
  <c r="U10" i="7"/>
  <c r="AR10" i="7" s="1"/>
  <c r="R10" i="7"/>
  <c r="O10" i="7"/>
  <c r="L10" i="7"/>
  <c r="F10" i="7"/>
  <c r="C10" i="7"/>
  <c r="BA10" i="7" s="1"/>
  <c r="AW7" i="7"/>
  <c r="AV7" i="7"/>
  <c r="AY7" i="7" s="1"/>
  <c r="AP7" i="7"/>
  <c r="AM7" i="7"/>
  <c r="AJ7" i="7"/>
  <c r="AG7" i="7"/>
  <c r="AD7" i="7"/>
  <c r="X7" i="7"/>
  <c r="U7" i="7"/>
  <c r="R7" i="7"/>
  <c r="O7" i="7"/>
  <c r="L7" i="7"/>
  <c r="I7" i="7"/>
  <c r="C7" i="7"/>
  <c r="AT7" i="7" s="1"/>
  <c r="AW4" i="7"/>
  <c r="AW25" i="7" s="1"/>
  <c r="AV4" i="7"/>
  <c r="AY4" i="7" s="1"/>
  <c r="AP4" i="7"/>
  <c r="AM4" i="7"/>
  <c r="AJ4" i="7"/>
  <c r="AG4" i="7"/>
  <c r="AD4" i="7"/>
  <c r="AA4" i="7"/>
  <c r="U4" i="7"/>
  <c r="R4" i="7"/>
  <c r="O4" i="7"/>
  <c r="L4" i="7"/>
  <c r="BA4" i="7" s="1"/>
  <c r="I4" i="7"/>
  <c r="F4" i="7"/>
  <c r="AS4" i="7" s="1"/>
  <c r="AP2" i="7"/>
  <c r="AJ2" i="7"/>
  <c r="AG2" i="7"/>
  <c r="AD2" i="7"/>
  <c r="AA2" i="7"/>
  <c r="X2" i="7"/>
  <c r="U2" i="7"/>
  <c r="R2" i="7"/>
  <c r="O2" i="7"/>
  <c r="L2" i="7"/>
  <c r="I2" i="7"/>
  <c r="F2" i="7"/>
  <c r="C2" i="7"/>
  <c r="AW22" i="6"/>
  <c r="AV22" i="6"/>
  <c r="AM22" i="6"/>
  <c r="AJ22" i="6"/>
  <c r="AG22" i="6"/>
  <c r="AD22" i="6"/>
  <c r="AA22" i="6"/>
  <c r="X22" i="6"/>
  <c r="R22" i="6"/>
  <c r="O22" i="6"/>
  <c r="L22" i="6"/>
  <c r="I22" i="6"/>
  <c r="BA22" i="6" s="1"/>
  <c r="F22" i="6"/>
  <c r="C22" i="6"/>
  <c r="AS22" i="6" s="1"/>
  <c r="AW19" i="6"/>
  <c r="AV19" i="6"/>
  <c r="AP19" i="6"/>
  <c r="AJ19" i="6"/>
  <c r="AG19" i="6"/>
  <c r="AD19" i="6"/>
  <c r="AA19" i="6"/>
  <c r="X19" i="6"/>
  <c r="U19" i="6"/>
  <c r="O19" i="6"/>
  <c r="L19" i="6"/>
  <c r="I19" i="6"/>
  <c r="F19" i="6"/>
  <c r="C19" i="6"/>
  <c r="BA19" i="6" s="1"/>
  <c r="AW16" i="6"/>
  <c r="AV16" i="6"/>
  <c r="AY16" i="6" s="1"/>
  <c r="AP16" i="6"/>
  <c r="AM16" i="6"/>
  <c r="AG16" i="6"/>
  <c r="AD16" i="6"/>
  <c r="AA16" i="6"/>
  <c r="X16" i="6"/>
  <c r="U16" i="6"/>
  <c r="R16" i="6"/>
  <c r="L16" i="6"/>
  <c r="I16" i="6"/>
  <c r="F16" i="6"/>
  <c r="C16" i="6"/>
  <c r="AS16" i="6" s="1"/>
  <c r="AW13" i="6"/>
  <c r="AV13" i="6"/>
  <c r="AP13" i="6"/>
  <c r="AM13" i="6"/>
  <c r="AJ13" i="6"/>
  <c r="AD13" i="6"/>
  <c r="AA13" i="6"/>
  <c r="X13" i="6"/>
  <c r="U13" i="6"/>
  <c r="R13" i="6"/>
  <c r="O13" i="6"/>
  <c r="I13" i="6"/>
  <c r="F13" i="6"/>
  <c r="C13" i="6"/>
  <c r="AS13" i="6" s="1"/>
  <c r="AW10" i="6"/>
  <c r="AV10" i="6"/>
  <c r="AP10" i="6"/>
  <c r="AM10" i="6"/>
  <c r="AJ10" i="6"/>
  <c r="AG10" i="6"/>
  <c r="AA10" i="6"/>
  <c r="X10" i="6"/>
  <c r="U10" i="6"/>
  <c r="R10" i="6"/>
  <c r="O10" i="6"/>
  <c r="L10" i="6"/>
  <c r="F10" i="6"/>
  <c r="C10" i="6"/>
  <c r="BA10" i="6" s="1"/>
  <c r="AW7" i="6"/>
  <c r="AV7" i="6"/>
  <c r="AY7" i="6" s="1"/>
  <c r="AP7" i="6"/>
  <c r="AM7" i="6"/>
  <c r="AJ7" i="6"/>
  <c r="AG7" i="6"/>
  <c r="AD7" i="6"/>
  <c r="X7" i="6"/>
  <c r="U7" i="6"/>
  <c r="R7" i="6"/>
  <c r="O7" i="6"/>
  <c r="L7" i="6"/>
  <c r="I7" i="6"/>
  <c r="C7" i="6"/>
  <c r="AS7" i="6" s="1"/>
  <c r="AW4" i="6"/>
  <c r="AW25" i="6" s="1"/>
  <c r="AV4" i="6"/>
  <c r="AP4" i="6"/>
  <c r="AM4" i="6"/>
  <c r="AJ4" i="6"/>
  <c r="AG4" i="6"/>
  <c r="AD4" i="6"/>
  <c r="AA4" i="6"/>
  <c r="U4" i="6"/>
  <c r="R4" i="6"/>
  <c r="O4" i="6"/>
  <c r="L4" i="6"/>
  <c r="I4" i="6"/>
  <c r="F4" i="6"/>
  <c r="AS4" i="6" s="1"/>
  <c r="AP2" i="6"/>
  <c r="AJ2" i="6"/>
  <c r="AG2" i="6"/>
  <c r="AD2" i="6"/>
  <c r="AA2" i="6"/>
  <c r="X2" i="6"/>
  <c r="U2" i="6"/>
  <c r="R2" i="6"/>
  <c r="O2" i="6"/>
  <c r="I2" i="6"/>
  <c r="F2" i="6"/>
  <c r="C2" i="6"/>
  <c r="AW22" i="5"/>
  <c r="AV22" i="5"/>
  <c r="AY22" i="5" s="1"/>
  <c r="AM22" i="5"/>
  <c r="AJ22" i="5"/>
  <c r="AG22" i="5"/>
  <c r="AD22" i="5"/>
  <c r="AA22" i="5"/>
  <c r="X22" i="5"/>
  <c r="R22" i="5"/>
  <c r="O22" i="5"/>
  <c r="L22" i="5"/>
  <c r="I22" i="5"/>
  <c r="F22" i="5"/>
  <c r="C22" i="5"/>
  <c r="AS22" i="5" s="1"/>
  <c r="AW19" i="5"/>
  <c r="AV19" i="5"/>
  <c r="AP19" i="5"/>
  <c r="AJ19" i="5"/>
  <c r="AG19" i="5"/>
  <c r="AD19" i="5"/>
  <c r="AA19" i="5"/>
  <c r="X19" i="5"/>
  <c r="U19" i="5"/>
  <c r="O19" i="5"/>
  <c r="L19" i="5"/>
  <c r="I19" i="5"/>
  <c r="F19" i="5"/>
  <c r="C19" i="5"/>
  <c r="AW16" i="5"/>
  <c r="AV16" i="5"/>
  <c r="AY16" i="5" s="1"/>
  <c r="AP16" i="5"/>
  <c r="AM16" i="5"/>
  <c r="AG16" i="5"/>
  <c r="AD16" i="5"/>
  <c r="AA16" i="5"/>
  <c r="X16" i="5"/>
  <c r="U16" i="5"/>
  <c r="R16" i="5"/>
  <c r="L16" i="5"/>
  <c r="I16" i="5"/>
  <c r="F16" i="5"/>
  <c r="C16" i="5"/>
  <c r="AS16" i="5" s="1"/>
  <c r="AW13" i="5"/>
  <c r="AV13" i="5"/>
  <c r="AY13" i="5" s="1"/>
  <c r="AT13" i="5"/>
  <c r="AP13" i="5"/>
  <c r="AM13" i="5"/>
  <c r="AJ13" i="5"/>
  <c r="AD13" i="5"/>
  <c r="BA13" i="5" s="1"/>
  <c r="AA13" i="5"/>
  <c r="X13" i="5"/>
  <c r="U13" i="5"/>
  <c r="R13" i="5"/>
  <c r="O13" i="5"/>
  <c r="I13" i="5"/>
  <c r="F13" i="5"/>
  <c r="C13" i="5"/>
  <c r="AS13" i="5" s="1"/>
  <c r="AW10" i="5"/>
  <c r="AV10" i="5"/>
  <c r="AP10" i="5"/>
  <c r="AM10" i="5"/>
  <c r="AJ10" i="5"/>
  <c r="AG10" i="5"/>
  <c r="AA10" i="5"/>
  <c r="X10" i="5"/>
  <c r="U10" i="5"/>
  <c r="R10" i="5"/>
  <c r="O10" i="5"/>
  <c r="L10" i="5"/>
  <c r="F10" i="5"/>
  <c r="C10" i="5"/>
  <c r="AT10" i="5" s="1"/>
  <c r="AW7" i="5"/>
  <c r="AV7" i="5"/>
  <c r="AY7" i="5" s="1"/>
  <c r="AP7" i="5"/>
  <c r="AM7" i="5"/>
  <c r="AJ7" i="5"/>
  <c r="AG7" i="5"/>
  <c r="AD7" i="5"/>
  <c r="X7" i="5"/>
  <c r="R7" i="5"/>
  <c r="O7" i="5"/>
  <c r="L7" i="5"/>
  <c r="I7" i="5"/>
  <c r="C7" i="5"/>
  <c r="BA7" i="5" s="1"/>
  <c r="AW4" i="5"/>
  <c r="AW25" i="5" s="1"/>
  <c r="AV4" i="5"/>
  <c r="AY4" i="5" s="1"/>
  <c r="AP4" i="5"/>
  <c r="AM4" i="5"/>
  <c r="AJ4" i="5"/>
  <c r="AG4" i="5"/>
  <c r="AD4" i="5"/>
  <c r="AA4" i="5"/>
  <c r="U4" i="5"/>
  <c r="R4" i="5"/>
  <c r="AT4" i="5" s="1"/>
  <c r="O4" i="5"/>
  <c r="L4" i="5"/>
  <c r="BA4" i="5" s="1"/>
  <c r="I4" i="5"/>
  <c r="F4" i="5"/>
  <c r="AS4" i="5" s="1"/>
  <c r="AP2" i="5"/>
  <c r="AJ2" i="5"/>
  <c r="AG2" i="5"/>
  <c r="AD2" i="5"/>
  <c r="AA2" i="5"/>
  <c r="X2" i="5"/>
  <c r="U2" i="5"/>
  <c r="R2" i="5"/>
  <c r="O2" i="5"/>
  <c r="L2" i="5"/>
  <c r="I2" i="5"/>
  <c r="F2" i="5"/>
  <c r="C2" i="5"/>
  <c r="AW22" i="3"/>
  <c r="AV22" i="3"/>
  <c r="AY22" i="3" s="1"/>
  <c r="AM22" i="3"/>
  <c r="AJ22" i="3"/>
  <c r="AG22" i="3"/>
  <c r="AD22" i="3"/>
  <c r="AA22" i="3"/>
  <c r="X22" i="3"/>
  <c r="R22" i="3"/>
  <c r="O22" i="3"/>
  <c r="L22" i="3"/>
  <c r="I22" i="3"/>
  <c r="F22" i="3"/>
  <c r="C22" i="3"/>
  <c r="AS22" i="3" s="1"/>
  <c r="AW19" i="3"/>
  <c r="AV19" i="3"/>
  <c r="AP19" i="3"/>
  <c r="AJ19" i="3"/>
  <c r="AG19" i="3"/>
  <c r="AD19" i="3"/>
  <c r="AA19" i="3"/>
  <c r="X19" i="3"/>
  <c r="O19" i="3"/>
  <c r="L19" i="3"/>
  <c r="AS19" i="3" s="1"/>
  <c r="I19" i="3"/>
  <c r="F19" i="3"/>
  <c r="AT19" i="3" s="1"/>
  <c r="C19" i="3"/>
  <c r="AR19" i="3" s="1"/>
  <c r="AW16" i="3"/>
  <c r="AV16" i="3"/>
  <c r="AY16" i="3" s="1"/>
  <c r="AP16" i="3"/>
  <c r="AM16" i="3"/>
  <c r="AG16" i="3"/>
  <c r="AD16" i="3"/>
  <c r="AA16" i="3"/>
  <c r="X16" i="3"/>
  <c r="U16" i="3"/>
  <c r="R16" i="3"/>
  <c r="L16" i="3"/>
  <c r="I16" i="3"/>
  <c r="F16" i="3"/>
  <c r="C16" i="3"/>
  <c r="BA16" i="3" s="1"/>
  <c r="AW13" i="3"/>
  <c r="AV13" i="3"/>
  <c r="AY13" i="3" s="1"/>
  <c r="AP13" i="3"/>
  <c r="AM13" i="3"/>
  <c r="AJ13" i="3"/>
  <c r="AD13" i="3"/>
  <c r="AA13" i="3"/>
  <c r="X13" i="3"/>
  <c r="U13" i="3"/>
  <c r="R13" i="3"/>
  <c r="O13" i="3"/>
  <c r="I13" i="3"/>
  <c r="BA13" i="3" s="1"/>
  <c r="F13" i="3"/>
  <c r="C13" i="3"/>
  <c r="AS13" i="3" s="1"/>
  <c r="AY10" i="3"/>
  <c r="AX10" i="3"/>
  <c r="AW10" i="3"/>
  <c r="AV10" i="3"/>
  <c r="AP10" i="3"/>
  <c r="AM10" i="3"/>
  <c r="AJ10" i="3"/>
  <c r="AG10" i="3"/>
  <c r="AA10" i="3"/>
  <c r="X10" i="3"/>
  <c r="U10" i="3"/>
  <c r="R10" i="3"/>
  <c r="O10" i="3"/>
  <c r="L10" i="3"/>
  <c r="F10" i="3"/>
  <c r="AT10" i="3" s="1"/>
  <c r="C10" i="3"/>
  <c r="AR10" i="3" s="1"/>
  <c r="AW7" i="3"/>
  <c r="AV7" i="3"/>
  <c r="AY7" i="3" s="1"/>
  <c r="AP7" i="3"/>
  <c r="AM7" i="3"/>
  <c r="AJ7" i="3"/>
  <c r="AG7" i="3"/>
  <c r="AD7" i="3"/>
  <c r="X7" i="3"/>
  <c r="U7" i="3"/>
  <c r="R7" i="3"/>
  <c r="O7" i="3"/>
  <c r="L7" i="3"/>
  <c r="I7" i="3"/>
  <c r="C7" i="3"/>
  <c r="AR7" i="3" s="1"/>
  <c r="AW4" i="3"/>
  <c r="AW25" i="3" s="1"/>
  <c r="AV4" i="3"/>
  <c r="AY4" i="3" s="1"/>
  <c r="AP4" i="3"/>
  <c r="AM4" i="3"/>
  <c r="AJ4" i="3"/>
  <c r="AG4" i="3"/>
  <c r="AD4" i="3"/>
  <c r="AA4" i="3"/>
  <c r="U4" i="3"/>
  <c r="R4" i="3"/>
  <c r="O4" i="3"/>
  <c r="L4" i="3"/>
  <c r="I4" i="3"/>
  <c r="F4" i="3"/>
  <c r="AS4" i="3" s="1"/>
  <c r="AP2" i="3"/>
  <c r="AJ2" i="3"/>
  <c r="AG2" i="3"/>
  <c r="AD2" i="3"/>
  <c r="AA2" i="3"/>
  <c r="X2" i="3"/>
  <c r="U2" i="3"/>
  <c r="R2" i="3"/>
  <c r="O2" i="3"/>
  <c r="L2" i="3"/>
  <c r="I2" i="3"/>
  <c r="F2" i="3"/>
  <c r="C2" i="3"/>
  <c r="F22" i="2"/>
  <c r="I22" i="2"/>
  <c r="L22" i="2"/>
  <c r="O22" i="2"/>
  <c r="R22" i="2"/>
  <c r="X22" i="2"/>
  <c r="AA22" i="2"/>
  <c r="AD22" i="2"/>
  <c r="AG22" i="2"/>
  <c r="AJ22" i="2"/>
  <c r="AM22" i="2"/>
  <c r="AP19" i="2"/>
  <c r="AJ19" i="2"/>
  <c r="AG19" i="2"/>
  <c r="AD19" i="2"/>
  <c r="AA19" i="2"/>
  <c r="X19" i="2"/>
  <c r="U19" i="2"/>
  <c r="O19" i="2"/>
  <c r="L19" i="2"/>
  <c r="I19" i="2"/>
  <c r="F19" i="2"/>
  <c r="C19" i="2"/>
  <c r="C16" i="2"/>
  <c r="F16" i="2"/>
  <c r="I16" i="2"/>
  <c r="L16" i="2"/>
  <c r="R16" i="2"/>
  <c r="U16" i="2"/>
  <c r="X16" i="2"/>
  <c r="AA16" i="2"/>
  <c r="AD16" i="2"/>
  <c r="AG16" i="2"/>
  <c r="AM16" i="2"/>
  <c r="AP16" i="2"/>
  <c r="AP13" i="2"/>
  <c r="AM13" i="2"/>
  <c r="AJ13" i="2"/>
  <c r="AD13" i="2"/>
  <c r="AA13" i="2"/>
  <c r="X13" i="2"/>
  <c r="U13" i="2"/>
  <c r="R13" i="2"/>
  <c r="O13" i="2"/>
  <c r="I13" i="2"/>
  <c r="F13" i="2"/>
  <c r="C13" i="2"/>
  <c r="C10" i="2"/>
  <c r="F10" i="2"/>
  <c r="L10" i="2"/>
  <c r="O10" i="2"/>
  <c r="R10" i="2"/>
  <c r="U10" i="2"/>
  <c r="X10" i="2"/>
  <c r="AA10" i="2"/>
  <c r="AG10" i="2"/>
  <c r="AJ10" i="2"/>
  <c r="AM10" i="2"/>
  <c r="AP10" i="2"/>
  <c r="AP7" i="2"/>
  <c r="AM7" i="2"/>
  <c r="AJ7" i="2"/>
  <c r="AG7" i="2"/>
  <c r="AD7" i="2"/>
  <c r="X7" i="2"/>
  <c r="U7" i="2"/>
  <c r="R7" i="2"/>
  <c r="O7" i="2"/>
  <c r="L7" i="2"/>
  <c r="I7" i="2"/>
  <c r="C7" i="2"/>
  <c r="AP4" i="2"/>
  <c r="AM4" i="2"/>
  <c r="AJ4" i="2"/>
  <c r="AG4" i="2"/>
  <c r="AD4" i="2"/>
  <c r="AA4" i="2"/>
  <c r="U4" i="2"/>
  <c r="R4" i="2"/>
  <c r="O4" i="2"/>
  <c r="L4" i="2"/>
  <c r="I4" i="2"/>
  <c r="BA22" i="5" l="1"/>
  <c r="BA4" i="6"/>
  <c r="AY10" i="8"/>
  <c r="BA4" i="10"/>
  <c r="AR7" i="10"/>
  <c r="BA13" i="11"/>
  <c r="AX19" i="3"/>
  <c r="BA7" i="6"/>
  <c r="BA4" i="3"/>
  <c r="AX7" i="3"/>
  <c r="AT16" i="6"/>
  <c r="BA19" i="5"/>
  <c r="AR19" i="5"/>
  <c r="AY19" i="5"/>
  <c r="AX19" i="5"/>
  <c r="AY19" i="11"/>
  <c r="AX19" i="11"/>
  <c r="AY10" i="10"/>
  <c r="AX10" i="10"/>
  <c r="AX16" i="3"/>
  <c r="AT13" i="6"/>
  <c r="AY4" i="6"/>
  <c r="AX4" i="6"/>
  <c r="AR10" i="6"/>
  <c r="AY10" i="6"/>
  <c r="AX10" i="6"/>
  <c r="AY13" i="6"/>
  <c r="AX13" i="6"/>
  <c r="AY19" i="7"/>
  <c r="AX19" i="7"/>
  <c r="AS13" i="7"/>
  <c r="AT13" i="7"/>
  <c r="BA13" i="7"/>
  <c r="AY19" i="10"/>
  <c r="AX19" i="10"/>
  <c r="AY10" i="7"/>
  <c r="AX10" i="7"/>
  <c r="AY22" i="6"/>
  <c r="AX22" i="6"/>
  <c r="AY19" i="6"/>
  <c r="AX19" i="6"/>
  <c r="AY10" i="11"/>
  <c r="AX10" i="11"/>
  <c r="BA22" i="3"/>
  <c r="AY10" i="5"/>
  <c r="AX10" i="5"/>
  <c r="AT4" i="11"/>
  <c r="AU4" i="11" s="1"/>
  <c r="BA4" i="11"/>
  <c r="AR10" i="11"/>
  <c r="AT13" i="11"/>
  <c r="AR19" i="11"/>
  <c r="AT22" i="11"/>
  <c r="AS10" i="11"/>
  <c r="AS19" i="11"/>
  <c r="BA10" i="11"/>
  <c r="AT19" i="11"/>
  <c r="AY16" i="11"/>
  <c r="AR7" i="11"/>
  <c r="AR16" i="11"/>
  <c r="AS7" i="11"/>
  <c r="AS25" i="11" s="1"/>
  <c r="AX4" i="11"/>
  <c r="AT7" i="11"/>
  <c r="AR13" i="11"/>
  <c r="AU13" i="11" s="1"/>
  <c r="AX13" i="11"/>
  <c r="AT16" i="11"/>
  <c r="BA16" i="11"/>
  <c r="AR22" i="11"/>
  <c r="AX22" i="11"/>
  <c r="AV25" i="11"/>
  <c r="AX7" i="11"/>
  <c r="AR10" i="10"/>
  <c r="AT13" i="10"/>
  <c r="AR19" i="10"/>
  <c r="AT22" i="10"/>
  <c r="AS19" i="10"/>
  <c r="AT4" i="10"/>
  <c r="AS10" i="10"/>
  <c r="AT10" i="10"/>
  <c r="AR16" i="10"/>
  <c r="BA19" i="10"/>
  <c r="AS7" i="10"/>
  <c r="AS25" i="10" s="1"/>
  <c r="AY16" i="10"/>
  <c r="AR4" i="10"/>
  <c r="AU4" i="10" s="1"/>
  <c r="AT7" i="10"/>
  <c r="AR13" i="10"/>
  <c r="AU13" i="10" s="1"/>
  <c r="AX13" i="10"/>
  <c r="AT16" i="10"/>
  <c r="BA16" i="10"/>
  <c r="AR22" i="10"/>
  <c r="AX22" i="10"/>
  <c r="AV25" i="10"/>
  <c r="AX7" i="10"/>
  <c r="AX4" i="10"/>
  <c r="AT19" i="8"/>
  <c r="BA7" i="8"/>
  <c r="AX19" i="8"/>
  <c r="AS4" i="8"/>
  <c r="AX10" i="8"/>
  <c r="AW22" i="8"/>
  <c r="AT4" i="8"/>
  <c r="AS13" i="8"/>
  <c r="AT10" i="8"/>
  <c r="AT13" i="8"/>
  <c r="BA13" i="8"/>
  <c r="AR19" i="8"/>
  <c r="BA4" i="8"/>
  <c r="AR10" i="8"/>
  <c r="AR16" i="8"/>
  <c r="AS16" i="8"/>
  <c r="AY16" i="8"/>
  <c r="AS10" i="8"/>
  <c r="AR7" i="8"/>
  <c r="BA10" i="8"/>
  <c r="BA19" i="8"/>
  <c r="AS7" i="8"/>
  <c r="AR4" i="8"/>
  <c r="AU4" i="8" s="1"/>
  <c r="AX4" i="8"/>
  <c r="AT7" i="8"/>
  <c r="AR13" i="8"/>
  <c r="AX13" i="8"/>
  <c r="AT16" i="8"/>
  <c r="AV22" i="8"/>
  <c r="AS19" i="8"/>
  <c r="AX7" i="8"/>
  <c r="AR19" i="7"/>
  <c r="AT22" i="7"/>
  <c r="AT4" i="7"/>
  <c r="AS10" i="7"/>
  <c r="AR7" i="7"/>
  <c r="AX7" i="7"/>
  <c r="AT10" i="7"/>
  <c r="BA19" i="7"/>
  <c r="AS7" i="7"/>
  <c r="AX4" i="7"/>
  <c r="BA7" i="7"/>
  <c r="AR13" i="7"/>
  <c r="AU13" i="7" s="1"/>
  <c r="AX13" i="7"/>
  <c r="AT16" i="7"/>
  <c r="BA16" i="7"/>
  <c r="BB16" i="7" s="1"/>
  <c r="AR22" i="7"/>
  <c r="AX22" i="7"/>
  <c r="AV25" i="7"/>
  <c r="AS19" i="7"/>
  <c r="AR16" i="7"/>
  <c r="AU16" i="7" s="1"/>
  <c r="AX16" i="7"/>
  <c r="AR4" i="7"/>
  <c r="BA13" i="6"/>
  <c r="AS10" i="6"/>
  <c r="AS19" i="6"/>
  <c r="AS25" i="6" s="1"/>
  <c r="AR19" i="6"/>
  <c r="AT22" i="6"/>
  <c r="AR7" i="6"/>
  <c r="AT10" i="6"/>
  <c r="AR16" i="6"/>
  <c r="AU16" i="6" s="1"/>
  <c r="AX16" i="6"/>
  <c r="AT19" i="6"/>
  <c r="AX7" i="6"/>
  <c r="AT4" i="6"/>
  <c r="AT7" i="6"/>
  <c r="AR13" i="6"/>
  <c r="AU13" i="6" s="1"/>
  <c r="BA16" i="6"/>
  <c r="BB16" i="6" s="1"/>
  <c r="AV25" i="6"/>
  <c r="AR4" i="6"/>
  <c r="AU4" i="6" s="1"/>
  <c r="AR22" i="6"/>
  <c r="AR10" i="5"/>
  <c r="AT22" i="5"/>
  <c r="AR7" i="5"/>
  <c r="BA10" i="5"/>
  <c r="AR16" i="5"/>
  <c r="AS7" i="5"/>
  <c r="AR4" i="5"/>
  <c r="AU4" i="5" s="1"/>
  <c r="AX4" i="5"/>
  <c r="AT7" i="5"/>
  <c r="AR13" i="5"/>
  <c r="AU13" i="5" s="1"/>
  <c r="AX13" i="5"/>
  <c r="AT16" i="5"/>
  <c r="BA16" i="5"/>
  <c r="BB16" i="5" s="1"/>
  <c r="AR22" i="5"/>
  <c r="AU22" i="5" s="1"/>
  <c r="AX22" i="5"/>
  <c r="AV25" i="5"/>
  <c r="AS10" i="5"/>
  <c r="AS19" i="5"/>
  <c r="AX7" i="5"/>
  <c r="AX16" i="5"/>
  <c r="AT19" i="5"/>
  <c r="AT4" i="3"/>
  <c r="AT13" i="3"/>
  <c r="AT22" i="3"/>
  <c r="BA10" i="3"/>
  <c r="AR16" i="3"/>
  <c r="BA19" i="3"/>
  <c r="AS10" i="3"/>
  <c r="AU10" i="3" s="1"/>
  <c r="AS7" i="3"/>
  <c r="AS16" i="3"/>
  <c r="AR4" i="3"/>
  <c r="AU4" i="3" s="1"/>
  <c r="AX4" i="3"/>
  <c r="AT7" i="3"/>
  <c r="BA7" i="3"/>
  <c r="BB4" i="3" s="1"/>
  <c r="AR13" i="3"/>
  <c r="AU13" i="3" s="1"/>
  <c r="AX13" i="3"/>
  <c r="AT16" i="3"/>
  <c r="AR22" i="3"/>
  <c r="AX22" i="3"/>
  <c r="AV25" i="3"/>
  <c r="BB10" i="3" l="1"/>
  <c r="AU19" i="5"/>
  <c r="AS25" i="5"/>
  <c r="AU19" i="11"/>
  <c r="AS25" i="3"/>
  <c r="AU10" i="6"/>
  <c r="AS25" i="7"/>
  <c r="BB19" i="10"/>
  <c r="BB10" i="10"/>
  <c r="AU10" i="7"/>
  <c r="BB10" i="11"/>
  <c r="BB7" i="11"/>
  <c r="BB13" i="11"/>
  <c r="AU10" i="11"/>
  <c r="BB19" i="11"/>
  <c r="AU7" i="11"/>
  <c r="AU16" i="5"/>
  <c r="BB10" i="5"/>
  <c r="BB19" i="5"/>
  <c r="BB16" i="11"/>
  <c r="AU22" i="11"/>
  <c r="BB22" i="11"/>
  <c r="BB4" i="11"/>
  <c r="AU16" i="11"/>
  <c r="AU25" i="11" s="1"/>
  <c r="BB7" i="10"/>
  <c r="AU16" i="10"/>
  <c r="AU19" i="10"/>
  <c r="BB4" i="10"/>
  <c r="AU7" i="10"/>
  <c r="AU22" i="10"/>
  <c r="AU10" i="10"/>
  <c r="BB16" i="10"/>
  <c r="BB13" i="10"/>
  <c r="BB22" i="10"/>
  <c r="AU19" i="8"/>
  <c r="AS22" i="8"/>
  <c r="BB19" i="8"/>
  <c r="AU13" i="8"/>
  <c r="AU10" i="8"/>
  <c r="AU16" i="8"/>
  <c r="BB16" i="8"/>
  <c r="BB10" i="8"/>
  <c r="BB13" i="8"/>
  <c r="AU7" i="8"/>
  <c r="BB4" i="8"/>
  <c r="BB7" i="8"/>
  <c r="BB7" i="7"/>
  <c r="AU7" i="7"/>
  <c r="BB13" i="7"/>
  <c r="AU4" i="7"/>
  <c r="AU22" i="7"/>
  <c r="BB10" i="7"/>
  <c r="BB19" i="7"/>
  <c r="BB4" i="7"/>
  <c r="AU19" i="7"/>
  <c r="BB22" i="7"/>
  <c r="BB7" i="6"/>
  <c r="BB10" i="6"/>
  <c r="BB13" i="6"/>
  <c r="BB19" i="6"/>
  <c r="AU19" i="6"/>
  <c r="AU22" i="6"/>
  <c r="AU7" i="6"/>
  <c r="AU25" i="6" s="1"/>
  <c r="BB22" i="6"/>
  <c r="BB4" i="6"/>
  <c r="BB4" i="5"/>
  <c r="AU7" i="5"/>
  <c r="BB13" i="5"/>
  <c r="AU10" i="5"/>
  <c r="BB22" i="5"/>
  <c r="AU25" i="5"/>
  <c r="BB7" i="5"/>
  <c r="BB7" i="3"/>
  <c r="BB19" i="3"/>
  <c r="AU7" i="3"/>
  <c r="BB16" i="3"/>
  <c r="BB13" i="3"/>
  <c r="AU22" i="3"/>
  <c r="AU16" i="3"/>
  <c r="BB22" i="3"/>
  <c r="R2" i="2"/>
  <c r="AW19" i="2"/>
  <c r="AV19" i="2"/>
  <c r="C22" i="2"/>
  <c r="AP2" i="2"/>
  <c r="AJ2" i="2"/>
  <c r="AG2" i="2"/>
  <c r="AD2" i="2"/>
  <c r="AA2" i="2"/>
  <c r="X2" i="2"/>
  <c r="U2" i="2"/>
  <c r="O2" i="2"/>
  <c r="L2" i="2"/>
  <c r="I2" i="2"/>
  <c r="F2" i="2"/>
  <c r="C2" i="2"/>
  <c r="AW10" i="2"/>
  <c r="AW22" i="2"/>
  <c r="AW16" i="2"/>
  <c r="AW13" i="2"/>
  <c r="AW7" i="2"/>
  <c r="AW4" i="2"/>
  <c r="AV22" i="2"/>
  <c r="AV16" i="2"/>
  <c r="AV13" i="2"/>
  <c r="AV10" i="2"/>
  <c r="AV4" i="2"/>
  <c r="AV7" i="2"/>
  <c r="AU25" i="10" l="1"/>
  <c r="AU25" i="3"/>
  <c r="AU22" i="8"/>
  <c r="AU25" i="7"/>
  <c r="AR22" i="2"/>
  <c r="AY22" i="2"/>
  <c r="AX19" i="2"/>
  <c r="AX4" i="2"/>
  <c r="AR4" i="2"/>
  <c r="AT4" i="2"/>
  <c r="AY13" i="2"/>
  <c r="AX10" i="2"/>
  <c r="AY10" i="2"/>
  <c r="AS4" i="2"/>
  <c r="AT7" i="2"/>
  <c r="AY4" i="2"/>
  <c r="AX13" i="2"/>
  <c r="AW25" i="2"/>
  <c r="AY16" i="2"/>
  <c r="AY19" i="2"/>
  <c r="BA22" i="2"/>
  <c r="AS22" i="2"/>
  <c r="AT22" i="2"/>
  <c r="AS19" i="2"/>
  <c r="AX22" i="2"/>
  <c r="AR19" i="2"/>
  <c r="BA19" i="2"/>
  <c r="AR16" i="2"/>
  <c r="AT19" i="2"/>
  <c r="BA16" i="2"/>
  <c r="AX16" i="2"/>
  <c r="AV25" i="2"/>
  <c r="AS16" i="2"/>
  <c r="AT13" i="2"/>
  <c r="AT16" i="2"/>
  <c r="AR13" i="2"/>
  <c r="BA13" i="2"/>
  <c r="AS13" i="2"/>
  <c r="AR10" i="2"/>
  <c r="AS10" i="2"/>
  <c r="AT10" i="2"/>
  <c r="BA10" i="2"/>
  <c r="BA7" i="2"/>
  <c r="AX7" i="2"/>
  <c r="AY7" i="2"/>
  <c r="AS7" i="2"/>
  <c r="BA4" i="2"/>
  <c r="AR7" i="2"/>
  <c r="AU4" i="2" l="1"/>
  <c r="AU22" i="2"/>
  <c r="AU19" i="2"/>
  <c r="AU16" i="2"/>
  <c r="AS25" i="2"/>
  <c r="AU10" i="2"/>
  <c r="AU13" i="2"/>
  <c r="BB13" i="2"/>
  <c r="BB7" i="2"/>
  <c r="BB19" i="2"/>
  <c r="BB22" i="2"/>
  <c r="BB10" i="2"/>
  <c r="BB16" i="2"/>
  <c r="BB4" i="2"/>
  <c r="AU7" i="2"/>
  <c r="AU25" i="2" l="1"/>
</calcChain>
</file>

<file path=xl/sharedStrings.xml><?xml version="1.0" encoding="utf-8"?>
<sst xmlns="http://schemas.openxmlformats.org/spreadsheetml/2006/main" count="178" uniqueCount="78">
  <si>
    <t>DIVISION 1</t>
  </si>
  <si>
    <t>PLAYED</t>
  </si>
  <si>
    <t>WON</t>
  </si>
  <si>
    <t>DRAWN</t>
  </si>
  <si>
    <t>LOST</t>
  </si>
  <si>
    <t>POINTS</t>
  </si>
  <si>
    <t>Langton Leo</t>
  </si>
  <si>
    <t>Langton Taurus</t>
  </si>
  <si>
    <t>KCNC Juniors 1</t>
  </si>
  <si>
    <t>Langton Aries</t>
  </si>
  <si>
    <t>Langton Scorpio</t>
  </si>
  <si>
    <t>KCNC Juniors 2</t>
  </si>
  <si>
    <t>Otford Vipers</t>
  </si>
  <si>
    <t>DIVISION 2</t>
  </si>
  <si>
    <t>Langton Virgo</t>
  </si>
  <si>
    <t>Wealden Leopards</t>
  </si>
  <si>
    <t>Langton Libra</t>
  </si>
  <si>
    <t>CFX Ospreys</t>
  </si>
  <si>
    <t>CFX Harriers</t>
  </si>
  <si>
    <t>KCNC Juniors 3</t>
  </si>
  <si>
    <t>CD Phoenix Amber</t>
  </si>
  <si>
    <t>DIVISION 3</t>
  </si>
  <si>
    <t>Jets 1</t>
  </si>
  <si>
    <t>Wealden Tigers</t>
  </si>
  <si>
    <t>Wealden Panthers</t>
  </si>
  <si>
    <t>BG Firesparks</t>
  </si>
  <si>
    <t>Halstead Tigers</t>
  </si>
  <si>
    <t>Langton Capricorn</t>
  </si>
  <si>
    <t>DIVISION 4</t>
  </si>
  <si>
    <t>CFX Jays</t>
  </si>
  <si>
    <t>Otford Rattlesnakes</t>
  </si>
  <si>
    <t>Langton Aquarius</t>
  </si>
  <si>
    <t>Langton Gemini</t>
  </si>
  <si>
    <t>BG Firephoenix</t>
  </si>
  <si>
    <t>Hurricane Ice</t>
  </si>
  <si>
    <t>CFX Kestrels</t>
  </si>
  <si>
    <t>DIVISION 5</t>
  </si>
  <si>
    <t>CFX Eagles</t>
  </si>
  <si>
    <t>Otford Cobras</t>
  </si>
  <si>
    <t>BG Fireflames</t>
  </si>
  <si>
    <t>Wealden Jaguars</t>
  </si>
  <si>
    <t>Halstead Leopards</t>
  </si>
  <si>
    <t>Langton Pisces</t>
  </si>
  <si>
    <t>Langton Sagittarius</t>
  </si>
  <si>
    <t>DIVISION 6</t>
  </si>
  <si>
    <t>BG Firebirds</t>
  </si>
  <si>
    <t>KCNC Juniors 4</t>
  </si>
  <si>
    <t>Wealden Ocelots</t>
  </si>
  <si>
    <t>Jets 2</t>
  </si>
  <si>
    <t>CFX Rooks</t>
  </si>
  <si>
    <t>Otford Pythons</t>
  </si>
  <si>
    <t>BEE DIV A</t>
  </si>
  <si>
    <t>KCNC Minis</t>
  </si>
  <si>
    <t>CFX Hawks</t>
  </si>
  <si>
    <t>CFX Owls</t>
  </si>
  <si>
    <t>CFX Swallows</t>
  </si>
  <si>
    <t>BG Fireflies</t>
  </si>
  <si>
    <t>Otford Comets</t>
  </si>
  <si>
    <t>CFX Kites</t>
  </si>
  <si>
    <t>BEE DIV B</t>
  </si>
  <si>
    <t>Wealden Lynx</t>
  </si>
  <si>
    <t>CFX Buzzards</t>
  </si>
  <si>
    <t>CFX Merlins</t>
  </si>
  <si>
    <t>BG Firestarters</t>
  </si>
  <si>
    <t>Halstead Lions</t>
  </si>
  <si>
    <t>Otford Stars</t>
  </si>
  <si>
    <t>CD Phoenix Indigo</t>
  </si>
  <si>
    <t>GOALS FOR</t>
  </si>
  <si>
    <t>GOALS AGAINST</t>
  </si>
  <si>
    <t>GOAL DIFFERENCE</t>
  </si>
  <si>
    <t>GOAL AVERAGE</t>
  </si>
  <si>
    <t>PENALTIES</t>
  </si>
  <si>
    <t>POSITION</t>
  </si>
  <si>
    <t>W</t>
  </si>
  <si>
    <t>L</t>
  </si>
  <si>
    <t>Canx</t>
  </si>
  <si>
    <t>CHECKS</t>
  </si>
  <si>
    <t>Friendly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</si>
</sst>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Avenir Book"/>
      <family val="2"/>
    </font>
    <font>
      <sz val="12"/>
      <color theme="1"/>
      <name val="Avenir Book"/>
      <family val="2"/>
    </font>
    <font>
      <b/>
      <sz val="14"/>
      <color theme="1"/>
      <name val="Avenir Book"/>
      <family val="2"/>
    </font>
    <font>
      <sz val="14"/>
      <color theme="1"/>
      <name val="Avenir Book"/>
      <family val="2"/>
    </font>
    <font>
      <sz val="11"/>
      <color rgb="FF000000"/>
      <name val="Avenir Book"/>
      <family val="2"/>
    </font>
    <font>
      <sz val="14"/>
      <color rgb="FF000000"/>
      <name val="Avenir Book"/>
      <family val="2"/>
    </font>
    <font>
      <i/>
      <sz val="11"/>
      <color rgb="FFFF0000"/>
      <name val="Avenir Book"/>
      <family val="2"/>
    </font>
    <font>
      <b/>
      <sz val="14"/>
      <color theme="0"/>
      <name val="Avenir Book"/>
      <family val="2"/>
    </font>
    <font>
      <sz val="11"/>
      <color theme="0"/>
      <name val="Avenir Book"/>
      <family val="2"/>
    </font>
    <font>
      <sz val="14"/>
      <color theme="0"/>
      <name val="Avenir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textRotation="90" wrapText="1"/>
    </xf>
    <xf numFmtId="0" fontId="9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13D7-1FB5-6342-8D6A-2DA6828EC2B0}">
  <sheetPr>
    <pageSetUpPr fitToPage="1"/>
  </sheetPr>
  <dimension ref="A1:BB25"/>
  <sheetViews>
    <sheetView tabSelected="1" zoomScale="77" zoomScaleNormal="77"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BA3" sqref="BA3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0</v>
      </c>
      <c r="B2" s="5"/>
      <c r="C2" s="6" t="str">
        <f>A3</f>
        <v>KCNC Juniors 1</v>
      </c>
      <c r="D2" s="7"/>
      <c r="E2" s="8"/>
      <c r="F2" s="6" t="str">
        <f>A6</f>
        <v>KCNC Juniors 2</v>
      </c>
      <c r="G2" s="7"/>
      <c r="H2" s="8"/>
      <c r="I2" s="6" t="str">
        <f>A9</f>
        <v>Langton Aries</v>
      </c>
      <c r="J2" s="7"/>
      <c r="K2" s="8"/>
      <c r="L2" s="6" t="str">
        <f>A12</f>
        <v>Langton Leo</v>
      </c>
      <c r="M2" s="7"/>
      <c r="N2" s="8"/>
      <c r="O2" s="6" t="str">
        <f>A15</f>
        <v>Langton Scorpio</v>
      </c>
      <c r="P2" s="7"/>
      <c r="Q2" s="8"/>
      <c r="R2" s="6" t="str">
        <f>A18</f>
        <v>Langton Taurus</v>
      </c>
      <c r="S2" s="7"/>
      <c r="T2" s="10"/>
      <c r="U2" s="6" t="str">
        <f>A21</f>
        <v>Otford Vipers</v>
      </c>
      <c r="V2" s="9"/>
      <c r="W2" s="5"/>
      <c r="X2" s="6" t="str">
        <f>A3</f>
        <v>KCNC Juniors 1</v>
      </c>
      <c r="Y2" s="7"/>
      <c r="Z2" s="8"/>
      <c r="AA2" s="6" t="str">
        <f>A6</f>
        <v>KCNC Juniors 2</v>
      </c>
      <c r="AB2" s="7"/>
      <c r="AC2" s="8"/>
      <c r="AD2" s="6" t="str">
        <f>A9</f>
        <v>Langton Aries</v>
      </c>
      <c r="AE2" s="7"/>
      <c r="AF2" s="8"/>
      <c r="AG2" s="6" t="str">
        <f>A12</f>
        <v>Langton Leo</v>
      </c>
      <c r="AH2" s="7"/>
      <c r="AI2" s="8"/>
      <c r="AJ2" s="6" t="str">
        <f>A15</f>
        <v>Langton Scorpio</v>
      </c>
      <c r="AK2" s="7"/>
      <c r="AL2" s="8"/>
      <c r="AM2" s="6" t="s">
        <v>7</v>
      </c>
      <c r="AN2" s="7"/>
      <c r="AO2" s="8"/>
      <c r="AP2" s="6" t="str">
        <f>A21</f>
        <v>Otford Vipers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67</v>
      </c>
      <c r="AW2" s="75" t="s">
        <v>68</v>
      </c>
      <c r="AX2" s="7" t="s">
        <v>69</v>
      </c>
      <c r="AY2" s="9" t="s">
        <v>70</v>
      </c>
      <c r="AZ2" s="5" t="s">
        <v>71</v>
      </c>
      <c r="BA2" s="83" t="s">
        <v>5</v>
      </c>
      <c r="BB2" s="9" t="s">
        <v>72</v>
      </c>
    </row>
    <row r="3" spans="1:54" ht="24.95" customHeight="1">
      <c r="A3" s="97" t="s">
        <v>8</v>
      </c>
      <c r="B3" s="12"/>
      <c r="C3" s="13"/>
      <c r="D3" s="14"/>
      <c r="E3" s="52"/>
      <c r="F3" s="15"/>
      <c r="G3" s="15"/>
      <c r="H3" s="56">
        <v>31</v>
      </c>
      <c r="I3" s="16"/>
      <c r="J3" s="57"/>
      <c r="K3" s="56"/>
      <c r="L3" s="16"/>
      <c r="M3" s="57"/>
      <c r="N3" s="56"/>
      <c r="O3" s="16"/>
      <c r="P3" s="57"/>
      <c r="Q3" s="56">
        <v>30</v>
      </c>
      <c r="R3" s="16"/>
      <c r="S3" s="57"/>
      <c r="T3" s="92" t="s">
        <v>73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5"/>
      <c r="B4" s="18"/>
      <c r="C4" s="19"/>
      <c r="D4" s="20"/>
      <c r="E4" s="21"/>
      <c r="F4" s="22" t="str">
        <f>IF(ISBLANK(E3),"",IF(E3="W",5,IF(E3="L",0,IF(E3&gt;G5,5,IF(E3=G5,3,IF(E3&gt;G5-4,2,IF(E3&gt;=G5/2,1,0)))))))</f>
        <v/>
      </c>
      <c r="G4" s="22"/>
      <c r="H4" s="21"/>
      <c r="I4" s="22">
        <f t="shared" ref="I4" si="0">IF(ISBLANK(H3),"",IF(H3="W",5,IF(H3="L",0,IF(H3&gt;J5,5,IF(H3=J5,3,IF(H3&gt;J5-4,2,IF(H3&gt;=J5/2,1,0)))))))</f>
        <v>1</v>
      </c>
      <c r="J4" s="23"/>
      <c r="K4" s="21"/>
      <c r="L4" s="22" t="str">
        <f t="shared" ref="L4" si="1">IF(ISBLANK(K3),"",IF(K3="W",5,IF(K3="L",0,IF(K3&gt;M5,5,IF(K3=M5,3,IF(K3&gt;M5-4,2,IF(K3&gt;=M5/2,1,0)))))))</f>
        <v/>
      </c>
      <c r="M4" s="23"/>
      <c r="N4" s="21"/>
      <c r="O4" s="22" t="str">
        <f t="shared" ref="O4" si="2">IF(ISBLANK(N3),"",IF(N3="W",5,IF(N3="L",0,IF(N3&gt;P5,5,IF(N3=P5,3,IF(N3&gt;P5-4,2,IF(N3&gt;=P5/2,1,0)))))))</f>
        <v/>
      </c>
      <c r="P4" s="23"/>
      <c r="Q4" s="21"/>
      <c r="R4" s="22">
        <f t="shared" ref="R4" si="3">IF(ISBLANK(Q3),"",IF(Q3="W",5,IF(Q3="L",0,IF(Q3&gt;S5,5,IF(Q3=S5,3,IF(Q3&gt;S5-4,2,IF(Q3&gt;=S5/2,1,0)))))))</f>
        <v>2</v>
      </c>
      <c r="S4" s="23"/>
      <c r="T4" s="22"/>
      <c r="U4" s="22">
        <f t="shared" ref="U4" si="4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5">IF(ISBLANK(Z3),"",IF(Z3="W",5,IF(Z3="L",0,IF(Z3&gt;AB5,5,IF(Z3=AB5,3,IF(Z3&gt;AB5-4,2,IF(Z3&gt;=AB5/2,1,0)))))))</f>
        <v/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 t="str">
        <f t="shared" ref="AJ4" si="8">IF(ISBLANK(AI3),"",IF(AI3="W",5,IF(AI3="L",0,IF(AI3&gt;AK5,5,IF(AI3=AK5,3,IF(AI3&gt;AK5-4,2,IF(AI3&gt;=AK5/2,1,0)))))))</f>
        <v/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22" t="str">
        <f t="shared" ref="AP4" si="10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1</v>
      </c>
      <c r="AT4" s="68">
        <f>COUNTIF(B4:AQ4,3)</f>
        <v>0</v>
      </c>
      <c r="AU4" s="23">
        <f>AR4-AS4-AT4</f>
        <v>2</v>
      </c>
      <c r="AV4" s="64">
        <f>SUM(B3:AQ3)</f>
        <v>61</v>
      </c>
      <c r="AW4" s="68">
        <f>SUM(B5:AQ5)</f>
        <v>68</v>
      </c>
      <c r="AX4" s="23">
        <f>AV4-AW4</f>
        <v>-7</v>
      </c>
      <c r="AY4" s="78">
        <f>AV4/AW4</f>
        <v>0.8970588235294118</v>
      </c>
      <c r="AZ4" s="51"/>
      <c r="BA4" s="85">
        <f>SUM(B4:AQ4)+AZ4</f>
        <v>8</v>
      </c>
      <c r="BB4" s="24">
        <f>RANK(BA4,$BA$3:$BA$23,0)</f>
        <v>3</v>
      </c>
    </row>
    <row r="5" spans="1:54" ht="24.95" customHeight="1">
      <c r="A5" s="98"/>
      <c r="B5" s="26"/>
      <c r="C5" s="27"/>
      <c r="D5" s="28"/>
      <c r="E5" s="29"/>
      <c r="F5" s="30"/>
      <c r="G5" s="54"/>
      <c r="H5" s="29"/>
      <c r="I5" s="30"/>
      <c r="J5" s="58">
        <v>35</v>
      </c>
      <c r="K5" s="29"/>
      <c r="L5" s="30"/>
      <c r="M5" s="58"/>
      <c r="N5" s="29"/>
      <c r="O5" s="30"/>
      <c r="P5" s="58"/>
      <c r="Q5" s="29"/>
      <c r="R5" s="30"/>
      <c r="S5" s="58">
        <v>33</v>
      </c>
      <c r="T5" s="30"/>
      <c r="U5" s="30"/>
      <c r="V5" s="53" t="s">
        <v>74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 t="s">
        <v>11</v>
      </c>
      <c r="B6" s="59"/>
      <c r="C6" s="16"/>
      <c r="D6" s="57"/>
      <c r="E6" s="34"/>
      <c r="F6" s="34"/>
      <c r="G6" s="35"/>
      <c r="H6" s="55">
        <v>25</v>
      </c>
      <c r="K6" s="56">
        <v>18</v>
      </c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5"/>
      <c r="B7" s="25"/>
      <c r="C7" s="22" t="str">
        <f t="shared" ref="C7" si="11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5</v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 t="str">
        <f t="shared" ref="O7" si="14">IF(ISBLANK(N6),"",IF(N6="W",5,IF(N6="L",0,IF(N6&gt;P8,5,IF(N6=P8,3,IF(N6&gt;P8-4,2,IF(N6&gt;=P8/2,1,0)))))))</f>
        <v/>
      </c>
      <c r="P7" s="23"/>
      <c r="Q7" s="21"/>
      <c r="R7" s="22" t="str">
        <f t="shared" ref="R7" si="15">IF(ISBLANK(Q6),"",IF(Q6="W",5,IF(Q6="L",0,IF(Q6&gt;S8,5,IF(Q6=S8,3,IF(Q6&gt;S8-4,2,IF(Q6&gt;=S8/2,1,0)))))))</f>
        <v/>
      </c>
      <c r="S7" s="23"/>
      <c r="T7" s="22"/>
      <c r="U7" s="22" t="str">
        <f t="shared" ref="U7" si="16">IF(ISBLANK(T6),"",IF(T6="W",5,IF(T6="L",0,IF(T6&gt;V8,5,IF(T6=V8,3,IF(T6&gt;V8-4,2,IF(T6&gt;=V8/2,1,0)))))))</f>
        <v/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2</v>
      </c>
      <c r="AS7" s="23">
        <f>COUNTIF(B7:AQ7,5)</f>
        <v>1</v>
      </c>
      <c r="AT7" s="68">
        <f>COUNTIF(B7:AQ7,3)</f>
        <v>0</v>
      </c>
      <c r="AU7" s="23">
        <f>AR7-AS7-AT7</f>
        <v>1</v>
      </c>
      <c r="AV7" s="64">
        <f>SUM(B6:AQ6)</f>
        <v>43</v>
      </c>
      <c r="AW7" s="68">
        <f>SUM(B8:AQ8)</f>
        <v>59</v>
      </c>
      <c r="AX7" s="23">
        <f>AV7-AW7</f>
        <v>-16</v>
      </c>
      <c r="AY7" s="78">
        <f>AV7/AW7</f>
        <v>0.72881355932203384</v>
      </c>
      <c r="AZ7" s="51"/>
      <c r="BA7" s="85">
        <f>SUM(B7:AQ7)+AZ7</f>
        <v>5</v>
      </c>
      <c r="BB7" s="24">
        <f>RANK(BA7,$BA$3:$BA$23,0)</f>
        <v>5</v>
      </c>
    </row>
    <row r="8" spans="1:54" ht="24.95" customHeight="1">
      <c r="A8" s="98"/>
      <c r="B8" s="31"/>
      <c r="C8" s="30"/>
      <c r="D8" s="58"/>
      <c r="E8" s="27"/>
      <c r="F8" s="27"/>
      <c r="G8" s="28"/>
      <c r="H8" s="29"/>
      <c r="I8" s="30"/>
      <c r="J8" s="54">
        <v>20</v>
      </c>
      <c r="K8" s="29"/>
      <c r="L8" s="30"/>
      <c r="M8" s="58">
        <v>39</v>
      </c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9</v>
      </c>
      <c r="B9" s="59">
        <v>35</v>
      </c>
      <c r="C9" s="16"/>
      <c r="D9" s="57"/>
      <c r="E9" s="56">
        <v>20</v>
      </c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/>
      <c r="R9" s="16"/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5"/>
      <c r="B10" s="25"/>
      <c r="C10" s="22">
        <f t="shared" ref="C10" si="23">IF(ISBLANK(B9),"",IF(B9="W",5,IF(B9="L",0,IF(B9&gt;D11,5,IF(B9=D11,3,IF(B9&gt;D11-4,2,IF(B9&gt;=D11/2,1,0)))))))</f>
        <v>5</v>
      </c>
      <c r="D10" s="23"/>
      <c r="E10" s="21"/>
      <c r="F10" s="22">
        <f t="shared" ref="F10" si="24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 t="str">
        <f t="shared" ref="L10" si="25">IF(ISBLANK(K9),"",IF(K9="W",5,IF(K9="L",0,IF(K9&gt;M11,5,IF(K9=M11,3,IF(K9&gt;M11-4,2,IF(K9&gt;=M11/2,1,0)))))))</f>
        <v/>
      </c>
      <c r="M10" s="23"/>
      <c r="N10" s="21"/>
      <c r="O10" s="22" t="str">
        <f t="shared" ref="O10" si="26">IF(ISBLANK(N9),"",IF(N9="W",5,IF(N9="L",0,IF(N9&gt;P11,5,IF(N9=P11,3,IF(N9&gt;P11-4,2,IF(N9&gt;=P11/2,1,0)))))))</f>
        <v/>
      </c>
      <c r="P10" s="23"/>
      <c r="Q10" s="21"/>
      <c r="R10" s="22" t="str">
        <f t="shared" ref="R10" si="27">IF(ISBLANK(Q9),"",IF(Q9="W",5,IF(Q9="L",0,IF(Q9&gt;S11,5,IF(Q9=S11,3,IF(Q9&gt;S11-4,2,IF(Q9&gt;=S11/2,1,0)))))))</f>
        <v/>
      </c>
      <c r="S10" s="23"/>
      <c r="T10" s="22"/>
      <c r="U10" s="22" t="str">
        <f t="shared" ref="U10" si="28">IF(ISBLANK(T9),"",IF(T9="W",5,IF(T9="L",0,IF(T9&gt;V11,5,IF(T9=V11,3,IF(T9&gt;V11-4,2,IF(T9&gt;=V11/2,1,0)))))))</f>
        <v/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2</v>
      </c>
      <c r="AS10" s="23">
        <f>COUNTIF(B10:AQ10,5)</f>
        <v>1</v>
      </c>
      <c r="AT10" s="68">
        <f>COUNTIF(B10:AQ10,3)</f>
        <v>0</v>
      </c>
      <c r="AU10" s="23">
        <f>AR10-AS10-AT10</f>
        <v>1</v>
      </c>
      <c r="AV10" s="64">
        <f>SUM(B9:AQ9)</f>
        <v>55</v>
      </c>
      <c r="AW10" s="68">
        <f>SUM(B11:AQ11)</f>
        <v>56</v>
      </c>
      <c r="AX10" s="23">
        <f>AV10-AW10</f>
        <v>-1</v>
      </c>
      <c r="AY10" s="78">
        <f>AV10/AW10</f>
        <v>0.9821428571428571</v>
      </c>
      <c r="AZ10" s="51"/>
      <c r="BA10" s="85">
        <f>SUM(B10:AQ10)+AZ10</f>
        <v>6</v>
      </c>
      <c r="BB10" s="24">
        <f>RANK(BA10,$BA$3:$BA$23,0)</f>
        <v>4</v>
      </c>
    </row>
    <row r="11" spans="1:54" ht="24.95" customHeight="1">
      <c r="A11" s="98"/>
      <c r="B11" s="31"/>
      <c r="C11" s="30"/>
      <c r="D11" s="58">
        <v>31</v>
      </c>
      <c r="E11" s="29"/>
      <c r="F11" s="30"/>
      <c r="G11" s="58">
        <v>25</v>
      </c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/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99" t="s">
        <v>6</v>
      </c>
      <c r="B12" s="59"/>
      <c r="C12" s="16"/>
      <c r="D12" s="57"/>
      <c r="E12" s="56">
        <v>39</v>
      </c>
      <c r="F12" s="16"/>
      <c r="G12" s="57"/>
      <c r="H12" s="56"/>
      <c r="I12" s="16"/>
      <c r="J12" s="57"/>
      <c r="K12" s="37"/>
      <c r="L12" s="37"/>
      <c r="M12" s="38"/>
      <c r="N12" s="56">
        <v>70</v>
      </c>
      <c r="O12" s="16"/>
      <c r="P12" s="57"/>
      <c r="Q12" s="56"/>
      <c r="R12" s="16"/>
      <c r="S12" s="57"/>
      <c r="T12" s="92">
        <v>67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5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>
        <f t="shared" ref="F13" si="36">IF(ISBLANK(E12),"",IF(E12="W",5,IF(E12="L",0,IF(E12&gt;G14,5,IF(E12=G14,3,IF(E12&gt;G14-4,2,IF(E12&gt;=G14/2,1,0)))))))</f>
        <v>5</v>
      </c>
      <c r="G13" s="23"/>
      <c r="H13" s="21"/>
      <c r="I13" s="22" t="str">
        <f t="shared" ref="I13" si="37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5</v>
      </c>
      <c r="P13" s="23"/>
      <c r="Q13" s="21"/>
      <c r="R13" s="22" t="str">
        <f t="shared" ref="R13" si="39">IF(ISBLANK(Q12),"",IF(Q12="W",5,IF(Q12="L",0,IF(Q12&gt;S14,5,IF(Q12=S14,3,IF(Q12&gt;S14-4,2,IF(Q12&gt;=S14/2,1,0)))))))</f>
        <v/>
      </c>
      <c r="S13" s="23"/>
      <c r="T13" s="22"/>
      <c r="U13" s="22">
        <f t="shared" ref="U13" si="40">IF(ISBLANK(T12),"",IF(T12="W",5,IF(T12="L",0,IF(T12&gt;V14,5,IF(T12=V14,3,IF(T12&gt;V14-4,2,IF(T12&gt;=V14/2,1,0)))))))</f>
        <v>5</v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3</v>
      </c>
      <c r="AS13" s="23">
        <f>COUNTIF(B13:AQ13,5)</f>
        <v>3</v>
      </c>
      <c r="AT13" s="68">
        <f>COUNTIF(B13:AQ13,3)</f>
        <v>0</v>
      </c>
      <c r="AU13" s="23">
        <f>AR13-AS13-AT13</f>
        <v>0</v>
      </c>
      <c r="AV13" s="64">
        <f>SUM(B12:AQ12)</f>
        <v>176</v>
      </c>
      <c r="AW13" s="68">
        <f>SUM(B14:AQ14)</f>
        <v>41</v>
      </c>
      <c r="AX13" s="23">
        <f>AV13-AW13</f>
        <v>135</v>
      </c>
      <c r="AY13" s="78">
        <f>AV13/AW13</f>
        <v>4.2926829268292686</v>
      </c>
      <c r="AZ13" s="51"/>
      <c r="BA13" s="85">
        <f>SUM(B13:AQ13)+AZ13</f>
        <v>15</v>
      </c>
      <c r="BB13" s="24">
        <f>RANK(BA13,$BA$3:$BA$23,0)</f>
        <v>1</v>
      </c>
    </row>
    <row r="14" spans="1:54" ht="24.95" customHeight="1">
      <c r="A14" s="98"/>
      <c r="B14" s="31"/>
      <c r="C14" s="30"/>
      <c r="D14" s="58"/>
      <c r="E14" s="29"/>
      <c r="F14" s="30"/>
      <c r="G14" s="58">
        <v>18</v>
      </c>
      <c r="H14" s="29"/>
      <c r="I14" s="30"/>
      <c r="J14" s="58"/>
      <c r="K14" s="41"/>
      <c r="L14" s="41"/>
      <c r="M14" s="42"/>
      <c r="N14" s="29"/>
      <c r="O14" s="30"/>
      <c r="P14" s="58">
        <v>15</v>
      </c>
      <c r="Q14" s="29"/>
      <c r="R14" s="30"/>
      <c r="S14" s="58"/>
      <c r="T14" s="30"/>
      <c r="U14" s="30"/>
      <c r="V14" s="53">
        <v>8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99" t="s">
        <v>10</v>
      </c>
      <c r="B15" s="59"/>
      <c r="C15" s="16"/>
      <c r="D15" s="57"/>
      <c r="E15" s="56"/>
      <c r="F15" s="16"/>
      <c r="G15" s="57"/>
      <c r="H15" s="56"/>
      <c r="I15" s="16"/>
      <c r="J15" s="57"/>
      <c r="K15" s="56">
        <v>15</v>
      </c>
      <c r="L15" s="16"/>
      <c r="M15" s="57"/>
      <c r="N15" s="90"/>
      <c r="O15" s="90"/>
      <c r="P15" s="91"/>
      <c r="Q15" s="56">
        <v>18</v>
      </c>
      <c r="R15" s="16"/>
      <c r="S15" s="57"/>
      <c r="T15" s="92">
        <v>38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5"/>
      <c r="B16" s="25"/>
      <c r="C16" s="22" t="str">
        <f t="shared" ref="C16" si="47">IF(ISBLANK(B15),"",IF(B15="W",5,IF(B15="L",0,IF(B15&gt;D17,5,IF(B15=D17,3,IF(B15&gt;D17-4,2,IF(B15&gt;=D17/2,1,0)))))))</f>
        <v/>
      </c>
      <c r="D16" s="23"/>
      <c r="E16" s="21"/>
      <c r="F16" s="22" t="str">
        <f t="shared" ref="F16" si="48">IF(ISBLANK(E15),"",IF(E15="W",5,IF(E15="L",0,IF(E15&gt;G17,5,IF(E15=G17,3,IF(E15&gt;G17-4,2,IF(E15&gt;=G17/2,1,0)))))))</f>
        <v/>
      </c>
      <c r="G16" s="23"/>
      <c r="H16" s="21"/>
      <c r="I16" s="22" t="str">
        <f t="shared" ref="I16" si="49">IF(ISBLANK(H15),"",IF(H15="W",5,IF(H15="L",0,IF(H15&gt;J17,5,IF(H15=J17,3,IF(H15&gt;J17-4,2,IF(H15&gt;=J17/2,1,0)))))))</f>
        <v/>
      </c>
      <c r="J16" s="23"/>
      <c r="K16" s="21"/>
      <c r="L16" s="22">
        <f t="shared" ref="L16" si="50">IF(ISBLANK(K15),"",IF(K15="W",5,IF(K15="L",0,IF(K15&gt;M17,5,IF(K15=M17,3,IF(K15&gt;M17-4,2,IF(K15&gt;=M17/2,1,0)))))))</f>
        <v>0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0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3</v>
      </c>
      <c r="AS16" s="23">
        <f>COUNTIF(B16:AQ16,5)</f>
        <v>1</v>
      </c>
      <c r="AT16" s="68">
        <f>COUNTIF(B16:AQ16,3)</f>
        <v>0</v>
      </c>
      <c r="AU16" s="23">
        <f>AR16-AS16-AT16</f>
        <v>2</v>
      </c>
      <c r="AV16" s="64">
        <f>SUM(B15:AQ15)</f>
        <v>71</v>
      </c>
      <c r="AW16" s="68">
        <f>SUM(B17:AQ17)</f>
        <v>152</v>
      </c>
      <c r="AX16" s="23">
        <f>AV16-AW16</f>
        <v>-81</v>
      </c>
      <c r="AY16" s="78">
        <f>AV16/AW16</f>
        <v>0.46710526315789475</v>
      </c>
      <c r="AZ16" s="51"/>
      <c r="BA16" s="85">
        <f>SUM(B16:AQ16)+AZ16</f>
        <v>5</v>
      </c>
      <c r="BB16" s="24">
        <f>RANK(BA16,$BA$3:$BA$23,0)</f>
        <v>5</v>
      </c>
    </row>
    <row r="17" spans="1:54" ht="24.95" customHeight="1">
      <c r="A17" s="98"/>
      <c r="B17" s="31"/>
      <c r="C17" s="30"/>
      <c r="D17" s="58"/>
      <c r="E17" s="29"/>
      <c r="F17" s="30"/>
      <c r="G17" s="58"/>
      <c r="H17" s="29"/>
      <c r="I17" s="30"/>
      <c r="J17" s="58"/>
      <c r="K17" s="29"/>
      <c r="L17" s="30"/>
      <c r="M17" s="58">
        <v>70</v>
      </c>
      <c r="N17" s="41"/>
      <c r="O17" s="41"/>
      <c r="P17" s="42"/>
      <c r="Q17" s="29"/>
      <c r="R17" s="30"/>
      <c r="S17" s="58">
        <v>58</v>
      </c>
      <c r="T17" s="30"/>
      <c r="U17" s="30"/>
      <c r="V17" s="53">
        <v>24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99" t="s">
        <v>7</v>
      </c>
      <c r="B18" s="59">
        <v>33</v>
      </c>
      <c r="C18" s="16"/>
      <c r="D18" s="57"/>
      <c r="E18" s="56"/>
      <c r="F18" s="16"/>
      <c r="G18" s="57"/>
      <c r="H18" s="56"/>
      <c r="I18" s="16"/>
      <c r="J18" s="57"/>
      <c r="K18" s="56"/>
      <c r="L18" s="16"/>
      <c r="M18" s="57"/>
      <c r="N18" s="56">
        <v>58</v>
      </c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5"/>
      <c r="B19" s="25"/>
      <c r="C19" s="22">
        <f t="shared" ref="C19" si="59">IF(ISBLANK(B18),"",IF(B18="W",5,IF(B18="L",0,IF(B18&gt;D20,5,IF(B18=D20,3,IF(B18&gt;D20-4,2,IF(B18&gt;=D20/2,1,0)))))))</f>
        <v>5</v>
      </c>
      <c r="D19" s="23"/>
      <c r="E19" s="21"/>
      <c r="F19" s="22" t="str">
        <f t="shared" ref="F19" si="60">IF(ISBLANK(E18),"",IF(E18="W",5,IF(E18="L",0,IF(E18&gt;G20,5,IF(E18=G20,3,IF(E18&gt;G20-4,2,IF(E18&gt;=G20/2,1,0)))))))</f>
        <v/>
      </c>
      <c r="G19" s="23"/>
      <c r="H19" s="21"/>
      <c r="I19" s="22" t="str">
        <f t="shared" ref="I19" si="61">IF(ISBLANK(H18),"",IF(H18="W",5,IF(H18="L",0,IF(H18&gt;J20,5,IF(H18=J20,3,IF(H18&gt;J20-4,2,IF(H18&gt;=J20/2,1,0)))))))</f>
        <v/>
      </c>
      <c r="J19" s="23"/>
      <c r="K19" s="21"/>
      <c r="L19" s="22" t="str">
        <f t="shared" ref="L19" si="62">IF(ISBLANK(K18),"",IF(K18="W",5,IF(K18="L",0,IF(K18&gt;M20,5,IF(K18=M20,3,IF(K18&gt;M20-4,2,IF(K18&gt;=M20/2,1,0)))))))</f>
        <v/>
      </c>
      <c r="M19" s="23"/>
      <c r="N19" s="21"/>
      <c r="O19" s="22">
        <f t="shared" ref="O19" si="6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2</v>
      </c>
      <c r="AS19" s="23">
        <f>COUNTIF(B19:AQ19,5)</f>
        <v>2</v>
      </c>
      <c r="AT19" s="68">
        <f>COUNTIF(B19:AQ19,3)</f>
        <v>0</v>
      </c>
      <c r="AU19" s="23">
        <f>AR19-AS19-AT19</f>
        <v>0</v>
      </c>
      <c r="AV19" s="64">
        <f>SUM(B18:AQ18)</f>
        <v>91</v>
      </c>
      <c r="AW19" s="68">
        <f>SUM(B20:AQ20)</f>
        <v>48</v>
      </c>
      <c r="AX19" s="23">
        <f>AV19-AW19</f>
        <v>43</v>
      </c>
      <c r="AY19" s="78">
        <f>AV19/AW19</f>
        <v>1.8958333333333333</v>
      </c>
      <c r="AZ19" s="51"/>
      <c r="BA19" s="85">
        <f>SUM(B19:AQ19)+AZ19</f>
        <v>10</v>
      </c>
      <c r="BB19" s="24">
        <f>RANK(BA19,$BA$3:$BA$23,0)</f>
        <v>2</v>
      </c>
    </row>
    <row r="20" spans="1:54" ht="24.95" customHeight="1">
      <c r="A20" s="98"/>
      <c r="B20" s="31"/>
      <c r="C20" s="30"/>
      <c r="D20" s="58">
        <v>30</v>
      </c>
      <c r="E20" s="29"/>
      <c r="F20" s="30"/>
      <c r="G20" s="58"/>
      <c r="H20" s="29"/>
      <c r="I20" s="30"/>
      <c r="J20" s="58"/>
      <c r="K20" s="29"/>
      <c r="L20" s="30"/>
      <c r="M20" s="58"/>
      <c r="N20" s="29"/>
      <c r="O20" s="30"/>
      <c r="P20" s="58">
        <v>18</v>
      </c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5" t="s">
        <v>12</v>
      </c>
      <c r="B21" s="89" t="s">
        <v>74</v>
      </c>
      <c r="C21" s="11" t="s">
        <v>75</v>
      </c>
      <c r="D21" s="33"/>
      <c r="E21" s="55"/>
      <c r="G21" s="33"/>
      <c r="H21" s="55"/>
      <c r="J21" s="33"/>
      <c r="K21" s="55">
        <v>8</v>
      </c>
      <c r="M21" s="33"/>
      <c r="N21" s="55">
        <v>24</v>
      </c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5"/>
      <c r="B22" s="25"/>
      <c r="C22" s="22">
        <f t="shared" ref="C22" si="71">IF(ISBLANK(B21),"",IF(B21="W",5,IF(B21="L",0,IF(B21&gt;D23,5,IF(B21=D23,3,IF(B21&gt;D23-4,2,IF(B21&gt;=D23/2,1,0)))))))</f>
        <v>0</v>
      </c>
      <c r="D22" s="23"/>
      <c r="E22" s="21"/>
      <c r="F22" s="22" t="str">
        <f t="shared" ref="F22" si="72">IF(ISBLANK(E21),"",IF(E21="W",5,IF(E21="L",0,IF(E21&gt;G23,5,IF(E21=G23,3,IF(E21&gt;G23-4,2,IF(E21&gt;=G23/2,1,0)))))))</f>
        <v/>
      </c>
      <c r="G22" s="23"/>
      <c r="H22" s="21"/>
      <c r="I22" s="22" t="str">
        <f t="shared" ref="I22" si="73">IF(ISBLANK(H21),"",IF(H21="W",5,IF(H21="L",0,IF(H21&gt;J23,5,IF(H21=J23,3,IF(H21&gt;J23-4,2,IF(H21&gt;=J23/2,1,0)))))))</f>
        <v/>
      </c>
      <c r="J22" s="23"/>
      <c r="K22" s="21"/>
      <c r="L22" s="22">
        <f t="shared" ref="L22" si="74">IF(ISBLANK(K21),"",IF(K21="W",5,IF(K21="L",0,IF(K21&gt;M23,5,IF(K21=M23,3,IF(K21&gt;M23-4,2,IF(K21&gt;=M23/2,1,0)))))))</f>
        <v>0</v>
      </c>
      <c r="M22" s="23"/>
      <c r="N22" s="21"/>
      <c r="O22" s="22">
        <f t="shared" ref="O22" si="75">IF(ISBLANK(N21),"",IF(N21="W",5,IF(N21="L",0,IF(N21&gt;P23,5,IF(N21=P23,3,IF(N21&gt;P23-4,2,IF(N21&gt;=P23/2,1,0)))))))</f>
        <v>1</v>
      </c>
      <c r="P22" s="23"/>
      <c r="Q22" s="21"/>
      <c r="R22" s="22" t="str">
        <f t="shared" ref="R22" si="76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0</v>
      </c>
      <c r="AT22" s="68">
        <f>COUNTIF(B22:AQ22,3)</f>
        <v>0</v>
      </c>
      <c r="AU22" s="23">
        <f>AR22-AS22-AT22</f>
        <v>3</v>
      </c>
      <c r="AV22" s="64">
        <f>SUM(B21:AQ21)</f>
        <v>32</v>
      </c>
      <c r="AW22" s="68">
        <f>SUM(B23:AQ23)</f>
        <v>105</v>
      </c>
      <c r="AX22" s="23">
        <f>AV22-AW22</f>
        <v>-73</v>
      </c>
      <c r="AY22" s="78">
        <f>AV22/AW22</f>
        <v>0.30476190476190479</v>
      </c>
      <c r="AZ22" s="51"/>
      <c r="BA22" s="85">
        <f>SUM(B22:AQ22)+AZ22</f>
        <v>1</v>
      </c>
      <c r="BB22" s="24">
        <f>RANK(BA22,$BA$3:$BA$23,0)</f>
        <v>7</v>
      </c>
    </row>
    <row r="23" spans="1:54" ht="24.95" customHeight="1" thickBot="1">
      <c r="A23" s="96"/>
      <c r="B23" s="45"/>
      <c r="C23" s="46"/>
      <c r="D23" s="60" t="s">
        <v>73</v>
      </c>
      <c r="E23" s="47"/>
      <c r="F23" s="46"/>
      <c r="G23" s="60"/>
      <c r="H23" s="47"/>
      <c r="I23" s="46"/>
      <c r="J23" s="60"/>
      <c r="K23" s="47"/>
      <c r="L23" s="46"/>
      <c r="M23" s="60">
        <v>67</v>
      </c>
      <c r="N23" s="47"/>
      <c r="O23" s="46"/>
      <c r="P23" s="60">
        <v>38</v>
      </c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76</v>
      </c>
      <c r="AS25" s="76">
        <f>SUM(AS3:AS23)</f>
        <v>9</v>
      </c>
      <c r="AT25" s="76"/>
      <c r="AU25" s="76">
        <f>SUM(AU3:AU23)</f>
        <v>9</v>
      </c>
      <c r="AV25" s="76">
        <f>SUM(AV3:AV23)</f>
        <v>529</v>
      </c>
      <c r="AW25" s="76">
        <f>SUM(AW3:AW23)</f>
        <v>529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67D4-1AEC-764F-B877-23BA1317F66E}">
  <sheetPr>
    <pageSetUpPr fitToPage="1"/>
  </sheetPr>
  <dimension ref="A1:BB25"/>
  <sheetViews>
    <sheetView zoomScale="92" zoomScaleNormal="92" workbookViewId="0">
      <pane xSplit="1" ySplit="2" topLeftCell="X3" activePane="bottomRight" state="frozen"/>
      <selection pane="topRight" activeCell="B1" sqref="B1"/>
      <selection pane="bottomLeft" activeCell="A3" sqref="A3"/>
      <selection pane="bottomRight" activeCell="BA1" sqref="BA1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13</v>
      </c>
      <c r="B2" s="5"/>
      <c r="C2" s="6" t="str">
        <f>A3</f>
        <v>CD Phoenix Amber</v>
      </c>
      <c r="D2" s="7"/>
      <c r="E2" s="8"/>
      <c r="F2" s="6" t="str">
        <f>A6</f>
        <v>CFX Harriers</v>
      </c>
      <c r="G2" s="7"/>
      <c r="H2" s="8"/>
      <c r="I2" s="6" t="str">
        <f>A9</f>
        <v>CFX Ospreys</v>
      </c>
      <c r="J2" s="7"/>
      <c r="K2" s="8"/>
      <c r="L2" s="6" t="str">
        <f>A12</f>
        <v>KCNC Juniors 3</v>
      </c>
      <c r="M2" s="7"/>
      <c r="N2" s="8"/>
      <c r="O2" s="6" t="str">
        <f>A15</f>
        <v>Langton Libra</v>
      </c>
      <c r="P2" s="7"/>
      <c r="Q2" s="8"/>
      <c r="R2" s="6" t="str">
        <f>A18</f>
        <v>Langton Virgo</v>
      </c>
      <c r="S2" s="7"/>
      <c r="T2" s="10"/>
      <c r="U2" s="6" t="str">
        <f>A21</f>
        <v>Wealden Leopards</v>
      </c>
      <c r="V2" s="9"/>
      <c r="W2" s="5"/>
      <c r="X2" s="6" t="str">
        <f>A3</f>
        <v>CD Phoenix Amber</v>
      </c>
      <c r="Y2" s="7"/>
      <c r="Z2" s="8"/>
      <c r="AA2" s="6" t="str">
        <f>A6</f>
        <v>CFX Harriers</v>
      </c>
      <c r="AB2" s="7"/>
      <c r="AC2" s="8"/>
      <c r="AD2" s="6" t="str">
        <f>A9</f>
        <v>CFX Ospreys</v>
      </c>
      <c r="AE2" s="7"/>
      <c r="AF2" s="8"/>
      <c r="AG2" s="6" t="str">
        <f>A12</f>
        <v>KCNC Juniors 3</v>
      </c>
      <c r="AH2" s="7"/>
      <c r="AI2" s="8"/>
      <c r="AJ2" s="6" t="str">
        <f>A15</f>
        <v>Langton Libra</v>
      </c>
      <c r="AK2" s="7"/>
      <c r="AL2" s="8"/>
      <c r="AM2" s="6" t="s">
        <v>7</v>
      </c>
      <c r="AN2" s="7"/>
      <c r="AO2" s="8"/>
      <c r="AP2" s="6" t="str">
        <f>A21</f>
        <v>Wealden Leopards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67</v>
      </c>
      <c r="AW2" s="75" t="s">
        <v>68</v>
      </c>
      <c r="AX2" s="7" t="s">
        <v>69</v>
      </c>
      <c r="AY2" s="9" t="s">
        <v>70</v>
      </c>
      <c r="AZ2" s="5" t="s">
        <v>71</v>
      </c>
      <c r="BA2" s="83" t="s">
        <v>5</v>
      </c>
      <c r="BB2" s="9" t="s">
        <v>72</v>
      </c>
    </row>
    <row r="3" spans="1:54" ht="24.95" customHeight="1">
      <c r="A3" s="97" t="s">
        <v>20</v>
      </c>
      <c r="B3" s="12"/>
      <c r="C3" s="13"/>
      <c r="D3" s="14"/>
      <c r="E3" s="52">
        <v>26</v>
      </c>
      <c r="F3" s="15"/>
      <c r="G3" s="15"/>
      <c r="H3" s="56"/>
      <c r="I3" s="16"/>
      <c r="J3" s="57"/>
      <c r="K3" s="56"/>
      <c r="L3" s="16"/>
      <c r="M3" s="57"/>
      <c r="N3" s="56"/>
      <c r="O3" s="16"/>
      <c r="P3" s="57"/>
      <c r="Q3" s="56"/>
      <c r="R3" s="16"/>
      <c r="S3" s="57"/>
      <c r="T3" s="92">
        <v>47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5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2</v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1</v>
      </c>
      <c r="AT4" s="68">
        <f>COUNTIF(B4:AQ4,3)</f>
        <v>0</v>
      </c>
      <c r="AU4" s="23">
        <f>AR4-AS4-AT4</f>
        <v>1</v>
      </c>
      <c r="AV4" s="64">
        <f>SUM(B3:AQ3)</f>
        <v>73</v>
      </c>
      <c r="AW4" s="68">
        <f>SUM(B5:AQ5)</f>
        <v>41</v>
      </c>
      <c r="AX4" s="23">
        <f>AV4-AW4</f>
        <v>32</v>
      </c>
      <c r="AY4" s="78">
        <f>AV4/AW4</f>
        <v>1.7804878048780488</v>
      </c>
      <c r="AZ4" s="51"/>
      <c r="BA4" s="85">
        <f>SUM(B4:AQ4)+AZ4</f>
        <v>7</v>
      </c>
      <c r="BB4" s="24">
        <f>RANK(BA4,$BA$3:$BA$23,0)</f>
        <v>2</v>
      </c>
    </row>
    <row r="5" spans="1:54" ht="24.95" customHeight="1">
      <c r="A5" s="98"/>
      <c r="B5" s="26"/>
      <c r="C5" s="27"/>
      <c r="D5" s="28"/>
      <c r="E5" s="29"/>
      <c r="F5" s="30"/>
      <c r="G5" s="54">
        <v>27</v>
      </c>
      <c r="H5" s="29"/>
      <c r="I5" s="30"/>
      <c r="J5" s="58"/>
      <c r="K5" s="29"/>
      <c r="L5" s="30"/>
      <c r="M5" s="58"/>
      <c r="N5" s="29"/>
      <c r="O5" s="30"/>
      <c r="P5" s="58"/>
      <c r="Q5" s="29"/>
      <c r="R5" s="30"/>
      <c r="S5" s="58"/>
      <c r="T5" s="30"/>
      <c r="U5" s="30"/>
      <c r="V5" s="53">
        <v>14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 t="s">
        <v>18</v>
      </c>
      <c r="B6" s="59">
        <v>27</v>
      </c>
      <c r="C6" s="16"/>
      <c r="D6" s="57"/>
      <c r="E6" s="34"/>
      <c r="F6" s="34"/>
      <c r="G6" s="35"/>
      <c r="H6" s="55"/>
      <c r="K6" s="56"/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5"/>
      <c r="B7" s="25"/>
      <c r="C7" s="22">
        <f t="shared" ref="C7" si="12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 t="str">
        <f t="shared" ref="I7" si="13">IF(ISBLANK(H6),"",IF(H6="W",5,IF(H6="L",0,IF(H6&gt;J8,5,IF(H6=J8,3,IF(H6&gt;J8-4,2,IF(H6&gt;=J8/2,1,0)))))))</f>
        <v/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1</v>
      </c>
      <c r="AS7" s="23">
        <f>COUNTIF(B7:AQ7,5)</f>
        <v>1</v>
      </c>
      <c r="AT7" s="68">
        <f>COUNTIF(B7:AQ7,3)</f>
        <v>0</v>
      </c>
      <c r="AU7" s="23">
        <f>AR7-AS7-AT7</f>
        <v>0</v>
      </c>
      <c r="AV7" s="64">
        <f>SUM(B6:AQ6)</f>
        <v>27</v>
      </c>
      <c r="AW7" s="68">
        <f>SUM(B8:AQ8)</f>
        <v>26</v>
      </c>
      <c r="AX7" s="23">
        <f>AV7-AW7</f>
        <v>1</v>
      </c>
      <c r="AY7" s="78">
        <f>AV7/AW7</f>
        <v>1.0384615384615385</v>
      </c>
      <c r="AZ7" s="51"/>
      <c r="BA7" s="85">
        <f>SUM(B7:AQ7)+AZ7</f>
        <v>5</v>
      </c>
      <c r="BB7" s="24">
        <f>RANK(BA7,$BA$3:$BA$23,0)</f>
        <v>3</v>
      </c>
    </row>
    <row r="8" spans="1:54" ht="24.95" customHeight="1">
      <c r="A8" s="98"/>
      <c r="B8" s="31"/>
      <c r="C8" s="30"/>
      <c r="D8" s="58">
        <v>26</v>
      </c>
      <c r="E8" s="27"/>
      <c r="F8" s="27"/>
      <c r="G8" s="28"/>
      <c r="H8" s="29"/>
      <c r="I8" s="30"/>
      <c r="J8" s="54"/>
      <c r="K8" s="29"/>
      <c r="L8" s="30"/>
      <c r="M8" s="58"/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17</v>
      </c>
      <c r="B9" s="59"/>
      <c r="C9" s="16"/>
      <c r="D9" s="57"/>
      <c r="E9" s="56"/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/>
      <c r="R9" s="16"/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5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 t="str">
        <f t="shared" ref="F10" si="25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 t="str">
        <f t="shared" ref="L10" si="26">IF(ISBLANK(K9),"",IF(K9="W",5,IF(K9="L",0,IF(K9&gt;M11,5,IF(K9=M11,3,IF(K9&gt;M11-4,2,IF(K9&gt;=M11/2,1,0)))))))</f>
        <v/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 t="str">
        <f t="shared" ref="U10" si="29">IF(ISBLANK(T9),"",IF(T9="W",5,IF(T9="L",0,IF(T9&gt;V11,5,IF(T9=V11,3,IF(T9&gt;V11-4,2,IF(T9&gt;=V11/2,1,0)))))))</f>
        <v/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0</v>
      </c>
      <c r="AS10" s="23">
        <f>COUNTIF(B10:AQ10,5)</f>
        <v>0</v>
      </c>
      <c r="AT10" s="68">
        <f>COUNTIF(B10:AQ10,3)</f>
        <v>0</v>
      </c>
      <c r="AU10" s="23">
        <f>AR10-AS10-AT10</f>
        <v>0</v>
      </c>
      <c r="AV10" s="64">
        <f>SUM(B9:AQ9)</f>
        <v>0</v>
      </c>
      <c r="AW10" s="68">
        <f>SUM(B11:AQ11)</f>
        <v>0</v>
      </c>
      <c r="AX10" s="23">
        <f>AV10-AW10</f>
        <v>0</v>
      </c>
      <c r="AY10" s="78" t="e">
        <f>AV10/AW10</f>
        <v>#DIV/0!</v>
      </c>
      <c r="AZ10" s="51"/>
      <c r="BA10" s="85">
        <f>SUM(B10:AQ10)+AZ10</f>
        <v>0</v>
      </c>
      <c r="BB10" s="24">
        <f>RANK(BA10,$BA$3:$BA$23,0)</f>
        <v>7</v>
      </c>
    </row>
    <row r="11" spans="1:54" ht="24.95" customHeight="1">
      <c r="A11" s="98"/>
      <c r="B11" s="31"/>
      <c r="C11" s="30"/>
      <c r="D11" s="58"/>
      <c r="E11" s="29"/>
      <c r="F11" s="30"/>
      <c r="G11" s="58"/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/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99" t="s">
        <v>19</v>
      </c>
      <c r="B12" s="59"/>
      <c r="C12" s="16"/>
      <c r="D12" s="57"/>
      <c r="E12" s="56"/>
      <c r="F12" s="16"/>
      <c r="G12" s="57"/>
      <c r="H12" s="56"/>
      <c r="I12" s="16"/>
      <c r="J12" s="57"/>
      <c r="K12" s="37"/>
      <c r="L12" s="37"/>
      <c r="M12" s="38"/>
      <c r="N12" s="56">
        <v>5</v>
      </c>
      <c r="O12" s="16"/>
      <c r="P12" s="57"/>
      <c r="Q12" s="56">
        <v>12</v>
      </c>
      <c r="R12" s="16"/>
      <c r="S12" s="57"/>
      <c r="T12" s="92">
        <v>16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5"/>
      <c r="B13" s="25"/>
      <c r="C13" s="22" t="str">
        <f t="shared" ref="C13" si="36">IF(ISBLANK(B12),"",IF(B12="W",5,IF(B12="L",0,IF(B12&gt;D14,5,IF(B12=D14,3,IF(B12&gt;D14-4,2,IF(B12&gt;=D14/2,1,0)))))))</f>
        <v/>
      </c>
      <c r="D13" s="23"/>
      <c r="E13" s="21"/>
      <c r="F13" s="22" t="str">
        <f t="shared" ref="F13" si="37">IF(ISBLANK(E12),"",IF(E12="W",5,IF(E12="L",0,IF(E12&gt;G14,5,IF(E12=G14,3,IF(E12&gt;G14-4,2,IF(E12&gt;=G14/2,1,0)))))))</f>
        <v/>
      </c>
      <c r="G13" s="23"/>
      <c r="H13" s="21"/>
      <c r="I13" s="22" t="str">
        <f t="shared" ref="I13" si="38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>
        <f t="shared" ref="O13" si="39">IF(ISBLANK(N12),"",IF(N12="W",5,IF(N12="L",0,IF(N12&gt;P14,5,IF(N12=P14,3,IF(N12&gt;P14-4,2,IF(N12&gt;=P14/2,1,0)))))))</f>
        <v>0</v>
      </c>
      <c r="P13" s="23"/>
      <c r="Q13" s="21"/>
      <c r="R13" s="22">
        <f t="shared" ref="R13" si="40">IF(ISBLANK(Q12),"",IF(Q12="W",5,IF(Q12="L",0,IF(Q12&gt;S14,5,IF(Q12=S14,3,IF(Q12&gt;S14-4,2,IF(Q12&gt;=S14/2,1,0)))))))</f>
        <v>1</v>
      </c>
      <c r="S13" s="23"/>
      <c r="T13" s="22"/>
      <c r="U13" s="22">
        <f t="shared" ref="U13" si="41">IF(ISBLANK(T12),"",IF(T12="W",5,IF(T12="L",0,IF(T12&gt;V14,5,IF(T12=V14,3,IF(T12&gt;V14-4,2,IF(T12&gt;=V14/2,1,0)))))))</f>
        <v>2</v>
      </c>
      <c r="V13" s="24"/>
      <c r="W13" s="25"/>
      <c r="X13" s="22" t="str">
        <f t="shared" ref="X13" si="42">IF(ISBLANK(W12),"",IF(W12="W",5,IF(W12="L",0,IF(W12&gt;Y14,5,IF(W12=Y14,3,IF(W12&gt;Y14-4,2,IF(W12&gt;=Y14/2,1,0)))))))</f>
        <v/>
      </c>
      <c r="Y13" s="23"/>
      <c r="Z13" s="21"/>
      <c r="AA13" s="22" t="str">
        <f t="shared" ref="AA13" si="43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5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6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7">IF(ISBLANK(AO12),"",IF(AO12="W",5,IF(AO12="L",0,IF(AO12&gt;AQ14,5,IF(AO12=AQ14,3,IF(AO12&gt;AQ14-4,2,IF(AO12&gt;=AQ14/2,1,0)))))))</f>
        <v/>
      </c>
      <c r="AQ13" s="24"/>
      <c r="AR13" s="64">
        <f>12-(COUNTBLANK(B13:AQ13)-30)</f>
        <v>3</v>
      </c>
      <c r="AS13" s="23">
        <f>COUNTIF(B13:AQ13,5)</f>
        <v>0</v>
      </c>
      <c r="AT13" s="68">
        <f>COUNTIF(B13:AQ13,3)</f>
        <v>0</v>
      </c>
      <c r="AU13" s="23">
        <f>AR13-AS13-AT13</f>
        <v>3</v>
      </c>
      <c r="AV13" s="64">
        <f>SUM(B12:AQ12)</f>
        <v>33</v>
      </c>
      <c r="AW13" s="68">
        <f>SUM(B14:AQ14)</f>
        <v>74</v>
      </c>
      <c r="AX13" s="23">
        <f>AV13-AW13</f>
        <v>-41</v>
      </c>
      <c r="AY13" s="78">
        <f>AV13/AW13</f>
        <v>0.44594594594594594</v>
      </c>
      <c r="AZ13" s="51"/>
      <c r="BA13" s="85">
        <f>SUM(B13:AQ13)+AZ13</f>
        <v>3</v>
      </c>
      <c r="BB13" s="24">
        <f>RANK(BA13,$BA$3:$BA$23,0)</f>
        <v>6</v>
      </c>
    </row>
    <row r="14" spans="1:54" ht="24.95" customHeight="1">
      <c r="A14" s="98"/>
      <c r="B14" s="31"/>
      <c r="C14" s="30"/>
      <c r="D14" s="58"/>
      <c r="E14" s="29"/>
      <c r="F14" s="30"/>
      <c r="G14" s="58"/>
      <c r="H14" s="29"/>
      <c r="I14" s="30"/>
      <c r="J14" s="58"/>
      <c r="K14" s="41"/>
      <c r="L14" s="41"/>
      <c r="M14" s="42"/>
      <c r="N14" s="29"/>
      <c r="O14" s="30"/>
      <c r="P14" s="58">
        <v>32</v>
      </c>
      <c r="Q14" s="29"/>
      <c r="R14" s="30"/>
      <c r="S14" s="58">
        <v>23</v>
      </c>
      <c r="T14" s="30"/>
      <c r="U14" s="30"/>
      <c r="V14" s="53">
        <v>19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99" t="s">
        <v>16</v>
      </c>
      <c r="B15" s="59"/>
      <c r="C15" s="16"/>
      <c r="D15" s="57"/>
      <c r="E15" s="56"/>
      <c r="F15" s="16"/>
      <c r="G15" s="57"/>
      <c r="H15" s="56"/>
      <c r="I15" s="16"/>
      <c r="J15" s="57"/>
      <c r="K15" s="56">
        <v>32</v>
      </c>
      <c r="L15" s="16"/>
      <c r="M15" s="57"/>
      <c r="N15" s="90"/>
      <c r="O15" s="90"/>
      <c r="P15" s="91"/>
      <c r="Q15" s="56"/>
      <c r="R15" s="16"/>
      <c r="S15" s="57"/>
      <c r="T15" s="92">
        <v>23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5"/>
      <c r="B16" s="25"/>
      <c r="C16" s="22" t="str">
        <f t="shared" ref="C16" si="48">IF(ISBLANK(B15),"",IF(B15="W",5,IF(B15="L",0,IF(B15&gt;D17,5,IF(B15=D17,3,IF(B15&gt;D17-4,2,IF(B15&gt;=D17/2,1,0)))))))</f>
        <v/>
      </c>
      <c r="D16" s="23"/>
      <c r="E16" s="21"/>
      <c r="F16" s="22" t="str">
        <f t="shared" ref="F16" si="49">IF(ISBLANK(E15),"",IF(E15="W",5,IF(E15="L",0,IF(E15&gt;G17,5,IF(E15=G17,3,IF(E15&gt;G17-4,2,IF(E15&gt;=G17/2,1,0)))))))</f>
        <v/>
      </c>
      <c r="G16" s="23"/>
      <c r="H16" s="21"/>
      <c r="I16" s="22" t="str">
        <f t="shared" ref="I16" si="50">IF(ISBLANK(H15),"",IF(H15="W",5,IF(H15="L",0,IF(H15&gt;J17,5,IF(H15=J17,3,IF(H15&gt;J17-4,2,IF(H15&gt;=J17/2,1,0)))))))</f>
        <v/>
      </c>
      <c r="J16" s="23"/>
      <c r="K16" s="21"/>
      <c r="L16" s="22">
        <f t="shared" ref="L16" si="51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 t="str">
        <f t="shared" ref="R16" si="52">IF(ISBLANK(Q15),"",IF(Q15="W",5,IF(Q15="L",0,IF(Q15&gt;S17,5,IF(Q15=S17,3,IF(Q15&gt;S17-4,2,IF(Q15&gt;=S17/2,1,0)))))))</f>
        <v/>
      </c>
      <c r="S16" s="23"/>
      <c r="T16" s="22"/>
      <c r="U16" s="22">
        <f t="shared" ref="U16" si="53">IF(ISBLANK(T15),"",IF(T15="W",5,IF(T15="L",0,IF(T15&gt;V17,5,IF(T15=V17,3,IF(T15&gt;V17-4,2,IF(T15&gt;=V17/2,1,0)))))))</f>
        <v>5</v>
      </c>
      <c r="V16" s="24"/>
      <c r="W16" s="25"/>
      <c r="X16" s="22" t="str">
        <f t="shared" ref="X16" si="54">IF(ISBLANK(W15),"",IF(W15="W",5,IF(W15="L",0,IF(W15&gt;Y17,5,IF(W15=Y17,3,IF(W15&gt;Y17-4,2,IF(W15&gt;=Y17/2,1,0)))))))</f>
        <v/>
      </c>
      <c r="Y16" s="23"/>
      <c r="Z16" s="21"/>
      <c r="AA16" s="22" t="str">
        <f t="shared" ref="AA16" si="55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6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7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8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9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2</v>
      </c>
      <c r="AT16" s="68">
        <f>COUNTIF(B16:AQ16,3)</f>
        <v>0</v>
      </c>
      <c r="AU16" s="23">
        <f>AR16-AS16-AT16</f>
        <v>0</v>
      </c>
      <c r="AV16" s="64">
        <f>SUM(B15:AQ15)</f>
        <v>55</v>
      </c>
      <c r="AW16" s="68">
        <f>SUM(B17:AQ17)</f>
        <v>16</v>
      </c>
      <c r="AX16" s="23">
        <f>AV16-AW16</f>
        <v>39</v>
      </c>
      <c r="AY16" s="78">
        <f>AV16/AW16</f>
        <v>3.4375</v>
      </c>
      <c r="AZ16" s="51"/>
      <c r="BA16" s="85">
        <f>SUM(B16:AQ16)+AZ16</f>
        <v>10</v>
      </c>
      <c r="BB16" s="24">
        <f>RANK(BA16,$BA$3:$BA$23,0)</f>
        <v>1</v>
      </c>
    </row>
    <row r="17" spans="1:54" ht="24.95" customHeight="1">
      <c r="A17" s="98"/>
      <c r="B17" s="31"/>
      <c r="C17" s="30"/>
      <c r="D17" s="58"/>
      <c r="E17" s="29"/>
      <c r="F17" s="30"/>
      <c r="G17" s="58"/>
      <c r="H17" s="29"/>
      <c r="I17" s="30"/>
      <c r="J17" s="58"/>
      <c r="K17" s="29"/>
      <c r="L17" s="30"/>
      <c r="M17" s="58">
        <v>5</v>
      </c>
      <c r="N17" s="41"/>
      <c r="O17" s="41"/>
      <c r="P17" s="42"/>
      <c r="Q17" s="29"/>
      <c r="R17" s="30"/>
      <c r="S17" s="58"/>
      <c r="T17" s="30"/>
      <c r="U17" s="30"/>
      <c r="V17" s="53">
        <v>11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99" t="s">
        <v>14</v>
      </c>
      <c r="B18" s="59"/>
      <c r="C18" s="16"/>
      <c r="D18" s="57"/>
      <c r="E18" s="56"/>
      <c r="F18" s="16"/>
      <c r="G18" s="57"/>
      <c r="H18" s="56"/>
      <c r="I18" s="16"/>
      <c r="J18" s="57"/>
      <c r="K18" s="56">
        <v>23</v>
      </c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5"/>
      <c r="B19" s="25"/>
      <c r="C19" s="22" t="str">
        <f t="shared" ref="C19" si="60">IF(ISBLANK(B18),"",IF(B18="W",5,IF(B18="L",0,IF(B18&gt;D20,5,IF(B18=D20,3,IF(B18&gt;D20-4,2,IF(B18&gt;=D20/2,1,0)))))))</f>
        <v/>
      </c>
      <c r="D19" s="23"/>
      <c r="E19" s="21"/>
      <c r="F19" s="22" t="str">
        <f t="shared" ref="F19" si="61">IF(ISBLANK(E18),"",IF(E18="W",5,IF(E18="L",0,IF(E18&gt;G20,5,IF(E18=G20,3,IF(E18&gt;G20-4,2,IF(E18&gt;=G20/2,1,0)))))))</f>
        <v/>
      </c>
      <c r="G19" s="23"/>
      <c r="H19" s="21"/>
      <c r="I19" s="22" t="str">
        <f t="shared" ref="I19" si="62">IF(ISBLANK(H18),"",IF(H18="W",5,IF(H18="L",0,IF(H18&gt;J20,5,IF(H18=J20,3,IF(H18&gt;J20-4,2,IF(H18&gt;=J20/2,1,0)))))))</f>
        <v/>
      </c>
      <c r="J19" s="23"/>
      <c r="K19" s="21"/>
      <c r="L19" s="22">
        <f t="shared" ref="L19" si="63">IF(ISBLANK(K18),"",IF(K18="W",5,IF(K18="L",0,IF(K18&gt;M20,5,IF(K18=M20,3,IF(K18&gt;M20-4,2,IF(K18&gt;=M20/2,1,0)))))))</f>
        <v>5</v>
      </c>
      <c r="M19" s="23"/>
      <c r="N19" s="21"/>
      <c r="O19" s="22" t="str">
        <f t="shared" ref="O19" si="64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/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1</v>
      </c>
      <c r="AS19" s="23">
        <f>COUNTIF(B19:AQ19,5)</f>
        <v>1</v>
      </c>
      <c r="AT19" s="68">
        <f>COUNTIF(B19:AQ19,3)</f>
        <v>0</v>
      </c>
      <c r="AU19" s="23"/>
      <c r="AV19" s="64">
        <f>SUM(B18:AQ18)</f>
        <v>23</v>
      </c>
      <c r="AW19" s="68">
        <f>SUM(B20:AQ20)</f>
        <v>12</v>
      </c>
      <c r="AX19" s="23">
        <f>AV19-AW19</f>
        <v>11</v>
      </c>
      <c r="AY19" s="78"/>
      <c r="AZ19" s="51"/>
      <c r="BA19" s="85">
        <f>SUM(B19:AQ19)+AZ19</f>
        <v>5</v>
      </c>
      <c r="BB19" s="24">
        <f>RANK(BA19,$BA$3:$BA$23,0)</f>
        <v>3</v>
      </c>
    </row>
    <row r="20" spans="1:54" ht="24.95" customHeight="1">
      <c r="A20" s="98"/>
      <c r="B20" s="31"/>
      <c r="C20" s="30"/>
      <c r="D20" s="58"/>
      <c r="E20" s="29"/>
      <c r="F20" s="30"/>
      <c r="G20" s="58"/>
      <c r="H20" s="29"/>
      <c r="I20" s="30"/>
      <c r="J20" s="58"/>
      <c r="K20" s="29"/>
      <c r="L20" s="30"/>
      <c r="M20" s="58">
        <v>12</v>
      </c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5" t="s">
        <v>15</v>
      </c>
      <c r="B21" s="89">
        <v>14</v>
      </c>
      <c r="D21" s="33"/>
      <c r="E21" s="55"/>
      <c r="G21" s="33"/>
      <c r="H21" s="55"/>
      <c r="J21" s="33"/>
      <c r="K21" s="55">
        <v>19</v>
      </c>
      <c r="M21" s="33"/>
      <c r="N21" s="55">
        <v>11</v>
      </c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5"/>
      <c r="B22" s="25"/>
      <c r="C22" s="22">
        <f t="shared" ref="C22" si="71">IF(ISBLANK(B21),"",IF(B21="W",5,IF(B21="L",0,IF(B21&gt;D23,5,IF(B21=D23,3,IF(B21&gt;D23-4,2,IF(B21&gt;=D23/2,1,0)))))))</f>
        <v>0</v>
      </c>
      <c r="D22" s="23"/>
      <c r="E22" s="21"/>
      <c r="F22" s="22" t="str">
        <f t="shared" ref="F22" si="72">IF(ISBLANK(E21),"",IF(E21="W",5,IF(E21="L",0,IF(E21&gt;G23,5,IF(E21=G23,3,IF(E21&gt;G23-4,2,IF(E21&gt;=G23/2,1,0)))))))</f>
        <v/>
      </c>
      <c r="G22" s="23"/>
      <c r="H22" s="21"/>
      <c r="I22" s="22" t="str">
        <f t="shared" ref="I22" si="73">IF(ISBLANK(H21),"",IF(H21="W",5,IF(H21="L",0,IF(H21&gt;J23,5,IF(H21=J23,3,IF(H21&gt;J23-4,2,IF(H21&gt;=J23/2,1,0)))))))</f>
        <v/>
      </c>
      <c r="J22" s="23"/>
      <c r="K22" s="21"/>
      <c r="L22" s="22">
        <f t="shared" ref="L22" si="74">IF(ISBLANK(K21),"",IF(K21="W",5,IF(K21="L",0,IF(K21&gt;M23,5,IF(K21=M23,3,IF(K21&gt;M23-4,2,IF(K21&gt;=M23/2,1,0)))))))</f>
        <v>5</v>
      </c>
      <c r="M22" s="23"/>
      <c r="N22" s="21"/>
      <c r="O22" s="22">
        <f t="shared" ref="O22" si="75">IF(ISBLANK(N21),"",IF(N21="W",5,IF(N21="L",0,IF(N21&gt;P23,5,IF(N21=P23,3,IF(N21&gt;P23-4,2,IF(N21&gt;=P23/2,1,0)))))))</f>
        <v>0</v>
      </c>
      <c r="P22" s="23"/>
      <c r="Q22" s="21"/>
      <c r="R22" s="22" t="str">
        <f t="shared" ref="R22" si="76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1</v>
      </c>
      <c r="AT22" s="68">
        <f>COUNTIF(B22:AQ22,3)</f>
        <v>0</v>
      </c>
      <c r="AU22" s="23">
        <f>AR22-AS22-AT22</f>
        <v>2</v>
      </c>
      <c r="AV22" s="64">
        <f>SUM(B21:AQ21)</f>
        <v>44</v>
      </c>
      <c r="AW22" s="68">
        <f>SUM(B23:AQ23)</f>
        <v>86</v>
      </c>
      <c r="AX22" s="23">
        <f>AV22-AW22</f>
        <v>-42</v>
      </c>
      <c r="AY22" s="78">
        <f>AV22/AW22</f>
        <v>0.51162790697674421</v>
      </c>
      <c r="AZ22" s="51"/>
      <c r="BA22" s="85">
        <f>SUM(B22:AQ22)+AZ22</f>
        <v>5</v>
      </c>
      <c r="BB22" s="24">
        <f>RANK(BA22,$BA$3:$BA$23,0)</f>
        <v>3</v>
      </c>
    </row>
    <row r="23" spans="1:54" ht="24.95" customHeight="1" thickBot="1">
      <c r="A23" s="96"/>
      <c r="B23" s="45"/>
      <c r="C23" s="46"/>
      <c r="D23" s="60">
        <v>47</v>
      </c>
      <c r="E23" s="47"/>
      <c r="F23" s="46"/>
      <c r="G23" s="60"/>
      <c r="H23" s="47"/>
      <c r="I23" s="46"/>
      <c r="J23" s="60"/>
      <c r="K23" s="47"/>
      <c r="L23" s="46"/>
      <c r="M23" s="60">
        <v>16</v>
      </c>
      <c r="N23" s="47"/>
      <c r="O23" s="46"/>
      <c r="P23" s="60">
        <v>23</v>
      </c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76</v>
      </c>
      <c r="AS25" s="76">
        <f>SUM(AS3:AS23)</f>
        <v>6</v>
      </c>
      <c r="AT25" s="76"/>
      <c r="AU25" s="76">
        <f>SUM(AU3:AU23)</f>
        <v>6</v>
      </c>
      <c r="AV25" s="76">
        <f>SUM(AV3:AV23)</f>
        <v>255</v>
      </c>
      <c r="AW25" s="76">
        <f>SUM(AW3:AW23)</f>
        <v>255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47E3-B83E-FA44-927E-A492616AEB68}">
  <sheetPr>
    <pageSetUpPr fitToPage="1"/>
  </sheetPr>
  <dimension ref="A1:BB25"/>
  <sheetViews>
    <sheetView zoomScale="86" zoomScaleNormal="8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7" sqref="A6:A8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21</v>
      </c>
      <c r="B2" s="5"/>
      <c r="C2" s="6" t="str">
        <f>A3</f>
        <v>BG Firesparks</v>
      </c>
      <c r="D2" s="7"/>
      <c r="E2" s="8"/>
      <c r="F2" s="6">
        <f>A6</f>
        <v>0</v>
      </c>
      <c r="G2" s="7"/>
      <c r="H2" s="8"/>
      <c r="I2" s="6" t="str">
        <f>A9</f>
        <v>Halstead Tigers</v>
      </c>
      <c r="J2" s="7"/>
      <c r="K2" s="8"/>
      <c r="L2" s="6" t="str">
        <f>A12</f>
        <v>Jets 1</v>
      </c>
      <c r="M2" s="7"/>
      <c r="N2" s="8"/>
      <c r="O2" s="6" t="str">
        <f>A15</f>
        <v>Langton Capricorn</v>
      </c>
      <c r="P2" s="7"/>
      <c r="Q2" s="8"/>
      <c r="R2" s="6" t="str">
        <f>A18</f>
        <v>Wealden Panthers</v>
      </c>
      <c r="S2" s="7"/>
      <c r="T2" s="10"/>
      <c r="U2" s="6" t="str">
        <f>A21</f>
        <v>Wealden Tigers</v>
      </c>
      <c r="V2" s="9"/>
      <c r="W2" s="5"/>
      <c r="X2" s="6" t="str">
        <f>A3</f>
        <v>BG Firesparks</v>
      </c>
      <c r="Y2" s="7"/>
      <c r="Z2" s="8"/>
      <c r="AA2" s="6">
        <f>A6</f>
        <v>0</v>
      </c>
      <c r="AB2" s="7"/>
      <c r="AC2" s="8"/>
      <c r="AD2" s="6" t="str">
        <f>A9</f>
        <v>Halstead Tigers</v>
      </c>
      <c r="AE2" s="7"/>
      <c r="AF2" s="8"/>
      <c r="AG2" s="6" t="str">
        <f>A12</f>
        <v>Jets 1</v>
      </c>
      <c r="AH2" s="7"/>
      <c r="AI2" s="8"/>
      <c r="AJ2" s="6" t="str">
        <f>A15</f>
        <v>Langton Capricorn</v>
      </c>
      <c r="AK2" s="7"/>
      <c r="AL2" s="8"/>
      <c r="AM2" s="6" t="s">
        <v>7</v>
      </c>
      <c r="AN2" s="7"/>
      <c r="AO2" s="8"/>
      <c r="AP2" s="6" t="str">
        <f>A21</f>
        <v>Wealden Tigers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67</v>
      </c>
      <c r="AW2" s="75" t="s">
        <v>68</v>
      </c>
      <c r="AX2" s="7" t="s">
        <v>69</v>
      </c>
      <c r="AY2" s="9" t="s">
        <v>70</v>
      </c>
      <c r="AZ2" s="5" t="s">
        <v>71</v>
      </c>
      <c r="BA2" s="83" t="s">
        <v>5</v>
      </c>
      <c r="BB2" s="9" t="s">
        <v>72</v>
      </c>
    </row>
    <row r="3" spans="1:54" ht="24.95" customHeight="1">
      <c r="A3" s="97" t="s">
        <v>25</v>
      </c>
      <c r="B3" s="12"/>
      <c r="C3" s="13"/>
      <c r="D3" s="14"/>
      <c r="E3" s="52"/>
      <c r="F3" s="15"/>
      <c r="G3" s="15"/>
      <c r="H3" s="56"/>
      <c r="I3" s="16"/>
      <c r="J3" s="57"/>
      <c r="K3" s="56"/>
      <c r="L3" s="16"/>
      <c r="M3" s="57"/>
      <c r="N3" s="56"/>
      <c r="O3" s="16"/>
      <c r="P3" s="57"/>
      <c r="Q3" s="56">
        <v>28</v>
      </c>
      <c r="R3" s="16"/>
      <c r="S3" s="57"/>
      <c r="T3" s="92">
        <v>11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5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0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1</v>
      </c>
      <c r="AT4" s="68">
        <f>COUNTIF(B4:AQ4,3)</f>
        <v>0</v>
      </c>
      <c r="AU4" s="23">
        <f>AR4-AS4-AT4</f>
        <v>1</v>
      </c>
      <c r="AV4" s="64">
        <f>SUM(B3:AQ3)</f>
        <v>39</v>
      </c>
      <c r="AW4" s="68">
        <f>SUM(B5:AQ5)</f>
        <v>55</v>
      </c>
      <c r="AX4" s="23">
        <f>AV4-AW4</f>
        <v>-16</v>
      </c>
      <c r="AY4" s="78">
        <f>AV4/AW4</f>
        <v>0.70909090909090911</v>
      </c>
      <c r="AZ4" s="51"/>
      <c r="BA4" s="85">
        <f>SUM(B4:AQ4)+AZ4</f>
        <v>5</v>
      </c>
      <c r="BB4" s="24">
        <f>RANK(BA4,$BA$3:$BA$23,0)</f>
        <v>3</v>
      </c>
    </row>
    <row r="5" spans="1:54" ht="24.95" customHeight="1">
      <c r="A5" s="98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/>
      <c r="Q5" s="29"/>
      <c r="R5" s="30"/>
      <c r="S5" s="58">
        <v>20</v>
      </c>
      <c r="T5" s="30"/>
      <c r="U5" s="30"/>
      <c r="V5" s="53">
        <v>35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/>
      <c r="B6" s="59"/>
      <c r="C6" s="16"/>
      <c r="D6" s="57"/>
      <c r="E6" s="34"/>
      <c r="F6" s="34"/>
      <c r="G6" s="35"/>
      <c r="H6" s="55">
        <v>13</v>
      </c>
      <c r="K6" s="56"/>
      <c r="L6" s="16"/>
      <c r="M6" s="57"/>
      <c r="N6" s="56"/>
      <c r="O6" s="16"/>
      <c r="P6" s="57"/>
      <c r="Q6" s="56">
        <v>18</v>
      </c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5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1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>
        <f t="shared" ref="R7" si="16">IF(ISBLANK(Q6),"",IF(Q6="W",5,IF(Q6="L",0,IF(Q6&gt;S8,5,IF(Q6=S8,3,IF(Q6&gt;S8-4,2,IF(Q6&gt;=S8/2,1,0)))))))</f>
        <v>1</v>
      </c>
      <c r="S7" s="23"/>
      <c r="T7" s="22"/>
      <c r="U7" s="22"/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2</v>
      </c>
      <c r="AS7" s="23">
        <f>COUNTIF(B7:AQ7,5)</f>
        <v>0</v>
      </c>
      <c r="AT7" s="68">
        <f>COUNTIF(B7:AQ7,3)</f>
        <v>0</v>
      </c>
      <c r="AU7" s="23">
        <f>AR7-AS7-AT7</f>
        <v>2</v>
      </c>
      <c r="AV7" s="64">
        <f>SUM(B6:AQ6)</f>
        <v>31</v>
      </c>
      <c r="AW7" s="68">
        <f>SUM(B8:AQ8)</f>
        <v>53</v>
      </c>
      <c r="AX7" s="23">
        <f>AV7-AW7</f>
        <v>-22</v>
      </c>
      <c r="AY7" s="78">
        <f>AV7/AW7</f>
        <v>0.58490566037735847</v>
      </c>
      <c r="AZ7" s="51"/>
      <c r="BA7" s="85">
        <f>SUM(B7:AQ7)+AZ7</f>
        <v>2</v>
      </c>
      <c r="BB7" s="24">
        <f>RANK(BA7,$BA$3:$BA$23,0)</f>
        <v>5</v>
      </c>
    </row>
    <row r="8" spans="1:54" ht="24.95" customHeight="1">
      <c r="A8" s="98"/>
      <c r="B8" s="31"/>
      <c r="C8" s="30"/>
      <c r="D8" s="58"/>
      <c r="E8" s="27"/>
      <c r="F8" s="27"/>
      <c r="G8" s="28"/>
      <c r="H8" s="29"/>
      <c r="I8" s="30"/>
      <c r="J8" s="54">
        <v>21</v>
      </c>
      <c r="K8" s="29"/>
      <c r="L8" s="30"/>
      <c r="M8" s="58"/>
      <c r="N8" s="29"/>
      <c r="O8" s="30"/>
      <c r="P8" s="58"/>
      <c r="Q8" s="29"/>
      <c r="R8" s="30"/>
      <c r="S8" s="58">
        <v>32</v>
      </c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26</v>
      </c>
      <c r="B9" s="59"/>
      <c r="C9" s="16"/>
      <c r="D9" s="57"/>
      <c r="E9" s="56">
        <v>21</v>
      </c>
      <c r="F9" s="16"/>
      <c r="G9" s="57"/>
      <c r="H9" s="37"/>
      <c r="I9" s="37"/>
      <c r="J9" s="38"/>
      <c r="K9" s="56"/>
      <c r="L9" s="16"/>
      <c r="M9" s="57"/>
      <c r="N9" s="56">
        <v>36</v>
      </c>
      <c r="O9" s="16"/>
      <c r="P9" s="57"/>
      <c r="Q9" s="56"/>
      <c r="R9" s="16"/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5"/>
      <c r="B10" s="25"/>
      <c r="C10" s="22" t="str">
        <f t="shared" ref="C10" si="23">IF(ISBLANK(B9),"",IF(B9="W",5,IF(B9="L",0,IF(B9&gt;D11,5,IF(B9=D11,3,IF(B9&gt;D11-4,2,IF(B9&gt;=D11/2,1,0)))))))</f>
        <v/>
      </c>
      <c r="D10" s="23"/>
      <c r="E10" s="21"/>
      <c r="F10" s="22">
        <f t="shared" ref="F10" si="24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 t="str">
        <f t="shared" ref="L10" si="25">IF(ISBLANK(K9),"",IF(K9="W",5,IF(K9="L",0,IF(K9&gt;M11,5,IF(K9=M11,3,IF(K9&gt;M11-4,2,IF(K9&gt;=M11/2,1,0)))))))</f>
        <v/>
      </c>
      <c r="M10" s="23"/>
      <c r="N10" s="21"/>
      <c r="O10" s="22">
        <f t="shared" ref="O10" si="26">IF(ISBLANK(N9),"",IF(N9="W",5,IF(N9="L",0,IF(N9&gt;P11,5,IF(N9=P11,3,IF(N9&gt;P11-4,2,IF(N9&gt;=P11/2,1,0)))))))</f>
        <v>5</v>
      </c>
      <c r="P10" s="23"/>
      <c r="Q10" s="21"/>
      <c r="R10" s="22" t="str">
        <f t="shared" ref="R10" si="27">IF(ISBLANK(Q9),"",IF(Q9="W",5,IF(Q9="L",0,IF(Q9&gt;S11,5,IF(Q9=S11,3,IF(Q9&gt;S11-4,2,IF(Q9&gt;=S11/2,1,0)))))))</f>
        <v/>
      </c>
      <c r="S10" s="23"/>
      <c r="T10" s="22"/>
      <c r="U10" s="22" t="str">
        <f t="shared" ref="U10" si="28">IF(ISBLANK(T9),"",IF(T9="W",5,IF(T9="L",0,IF(T9&gt;V11,5,IF(T9=V11,3,IF(T9&gt;V11-4,2,IF(T9&gt;=V11/2,1,0)))))))</f>
        <v/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2</v>
      </c>
      <c r="AS10" s="23">
        <f>COUNTIF(B10:AQ10,5)</f>
        <v>2</v>
      </c>
      <c r="AT10" s="68">
        <f>COUNTIF(B10:AQ10,3)</f>
        <v>0</v>
      </c>
      <c r="AU10" s="23">
        <f>AR10-AS10-AT10</f>
        <v>0</v>
      </c>
      <c r="AV10" s="64">
        <f>SUM(B9:AQ9)</f>
        <v>57</v>
      </c>
      <c r="AW10" s="68">
        <f>SUM(B11:AQ11)</f>
        <v>26</v>
      </c>
      <c r="AX10" s="23">
        <f>AV10-AW10</f>
        <v>31</v>
      </c>
      <c r="AY10" s="78">
        <f>AV10/AW10</f>
        <v>2.1923076923076925</v>
      </c>
      <c r="AZ10" s="51"/>
      <c r="BA10" s="85">
        <f>SUM(B10:AQ10)+AZ10</f>
        <v>10</v>
      </c>
      <c r="BB10" s="24">
        <f>RANK(BA10,$BA$3:$BA$23,0)</f>
        <v>1</v>
      </c>
    </row>
    <row r="11" spans="1:54" ht="24.95" customHeight="1">
      <c r="A11" s="98"/>
      <c r="B11" s="31"/>
      <c r="C11" s="30"/>
      <c r="D11" s="58"/>
      <c r="E11" s="29"/>
      <c r="F11" s="30"/>
      <c r="G11" s="58">
        <v>13</v>
      </c>
      <c r="H11" s="41"/>
      <c r="I11" s="41"/>
      <c r="J11" s="42"/>
      <c r="K11" s="29"/>
      <c r="L11" s="30"/>
      <c r="M11" s="58"/>
      <c r="N11" s="29"/>
      <c r="O11" s="30"/>
      <c r="P11" s="58">
        <v>13</v>
      </c>
      <c r="Q11" s="29"/>
      <c r="R11" s="30"/>
      <c r="S11" s="58"/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99" t="s">
        <v>22</v>
      </c>
      <c r="B12" s="59"/>
      <c r="C12" s="16"/>
      <c r="D12" s="57"/>
      <c r="E12" s="56"/>
      <c r="F12" s="16"/>
      <c r="G12" s="57"/>
      <c r="H12" s="56"/>
      <c r="I12" s="16"/>
      <c r="J12" s="57"/>
      <c r="K12" s="37"/>
      <c r="L12" s="37"/>
      <c r="M12" s="38"/>
      <c r="N12" s="56"/>
      <c r="O12" s="16"/>
      <c r="P12" s="57"/>
      <c r="Q12" s="56"/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5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 t="str">
        <f t="shared" ref="I13" si="37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 t="str">
        <f t="shared" ref="O13" si="38">IF(ISBLANK(N12),"",IF(N12="W",5,IF(N12="L",0,IF(N12&gt;P14,5,IF(N12=P14,3,IF(N12&gt;P14-4,2,IF(N12&gt;=P14/2,1,0)))))))</f>
        <v/>
      </c>
      <c r="P13" s="23"/>
      <c r="Q13" s="21"/>
      <c r="R13" s="22" t="str">
        <f t="shared" ref="R13" si="39">IF(ISBLANK(Q12),"",IF(Q12="W",5,IF(Q12="L",0,IF(Q12&gt;S14,5,IF(Q12=S14,3,IF(Q12&gt;S14-4,2,IF(Q12&gt;=S14/2,1,0)))))))</f>
        <v/>
      </c>
      <c r="S13" s="23"/>
      <c r="T13" s="22"/>
      <c r="U13" s="22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0</v>
      </c>
      <c r="AS13" s="23">
        <f>COUNTIF(B13:AQ13,5)</f>
        <v>0</v>
      </c>
      <c r="AT13" s="68">
        <f>COUNTIF(B13:AQ13,3)</f>
        <v>0</v>
      </c>
      <c r="AU13" s="23">
        <f>AR13-AS13-AT13</f>
        <v>0</v>
      </c>
      <c r="AV13" s="64">
        <f>SUM(B12:AQ12)</f>
        <v>0</v>
      </c>
      <c r="AW13" s="68">
        <f>SUM(B14:AQ14)</f>
        <v>0</v>
      </c>
      <c r="AX13" s="23">
        <f>AV13-AW13</f>
        <v>0</v>
      </c>
      <c r="AY13" s="78" t="e">
        <f>AV13/AW13</f>
        <v>#DIV/0!</v>
      </c>
      <c r="AZ13" s="51"/>
      <c r="BA13" s="85">
        <f>SUM(B13:AQ13)+AZ13</f>
        <v>0</v>
      </c>
      <c r="BB13" s="24">
        <f>RANK(BA13,$BA$3:$BA$23,0)</f>
        <v>6</v>
      </c>
    </row>
    <row r="14" spans="1:54" ht="24.95" customHeight="1">
      <c r="A14" s="98"/>
      <c r="B14" s="31"/>
      <c r="C14" s="30"/>
      <c r="D14" s="58"/>
      <c r="E14" s="29"/>
      <c r="F14" s="30"/>
      <c r="G14" s="58"/>
      <c r="H14" s="29"/>
      <c r="I14" s="30"/>
      <c r="J14" s="58"/>
      <c r="K14" s="41"/>
      <c r="L14" s="41"/>
      <c r="M14" s="42"/>
      <c r="N14" s="29"/>
      <c r="O14" s="30"/>
      <c r="P14" s="58"/>
      <c r="Q14" s="29"/>
      <c r="R14" s="30"/>
      <c r="S14" s="58"/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99" t="s">
        <v>27</v>
      </c>
      <c r="B15" s="59"/>
      <c r="C15" s="16"/>
      <c r="D15" s="57"/>
      <c r="E15" s="56"/>
      <c r="F15" s="16"/>
      <c r="G15" s="57"/>
      <c r="H15" s="56">
        <v>13</v>
      </c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/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5"/>
      <c r="B16" s="25"/>
      <c r="C16" s="22" t="str">
        <f t="shared" ref="C16" si="47">IF(ISBLANK(B15),"",IF(B15="W",5,IF(B15="L",0,IF(B15&gt;D17,5,IF(B15=D17,3,IF(B15&gt;D17-4,2,IF(B15&gt;=D17/2,1,0)))))))</f>
        <v/>
      </c>
      <c r="D16" s="23"/>
      <c r="E16" s="21"/>
      <c r="F16" s="22" t="str">
        <f t="shared" ref="F16" si="48">IF(ISBLANK(E15),"",IF(E15="W",5,IF(E15="L",0,IF(E15&gt;G17,5,IF(E15=G17,3,IF(E15&gt;G17-4,2,IF(E15&gt;=G17/2,1,0)))))))</f>
        <v/>
      </c>
      <c r="G16" s="23"/>
      <c r="H16" s="21"/>
      <c r="I16" s="22">
        <f t="shared" ref="I16" si="49">IF(ISBLANK(H15),"",IF(H15="W",5,IF(H15="L",0,IF(H15&gt;J17,5,IF(H15=J17,3,IF(H15&gt;J17-4,2,IF(H15&gt;=J17/2,1,0)))))))</f>
        <v>0</v>
      </c>
      <c r="J16" s="23"/>
      <c r="K16" s="21"/>
      <c r="L16" s="22" t="str">
        <f t="shared" ref="L16" si="50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1">IF(ISBLANK(Q15),"",IF(Q15="W",5,IF(Q15="L",0,IF(Q15&gt;S17,5,IF(Q15=S17,3,IF(Q15&gt;S17-4,2,IF(Q15&gt;=S17/2,1,0)))))))</f>
        <v/>
      </c>
      <c r="S16" s="23"/>
      <c r="T16" s="22"/>
      <c r="U16" s="22" t="str">
        <f t="shared" ref="U16" si="52">IF(ISBLANK(T15),"",IF(T15="W",5,IF(T15="L",0,IF(T15&gt;V17,5,IF(T15=V17,3,IF(T15&gt;V17-4,2,IF(T15&gt;=V17/2,1,0)))))))</f>
        <v/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1</v>
      </c>
      <c r="AS16" s="23">
        <f>COUNTIF(B16:AQ16,5)</f>
        <v>0</v>
      </c>
      <c r="AT16" s="68">
        <f>COUNTIF(B16:AQ16,3)</f>
        <v>0</v>
      </c>
      <c r="AU16" s="23">
        <f>AR16-AS16-AT16</f>
        <v>1</v>
      </c>
      <c r="AV16" s="64">
        <f>SUM(B15:AQ15)</f>
        <v>13</v>
      </c>
      <c r="AW16" s="68">
        <f>SUM(B17:AQ17)</f>
        <v>36</v>
      </c>
      <c r="AX16" s="23">
        <f>AV16-AW16</f>
        <v>-23</v>
      </c>
      <c r="AY16" s="78">
        <f>AV16/AW16</f>
        <v>0.3611111111111111</v>
      </c>
      <c r="AZ16" s="51"/>
      <c r="BA16" s="85">
        <f>SUM(B16:AQ16)+AZ16</f>
        <v>0</v>
      </c>
      <c r="BB16" s="24">
        <f>RANK(BA16,$BA$3:$BA$23,0)</f>
        <v>6</v>
      </c>
    </row>
    <row r="17" spans="1:54" ht="24.95" customHeight="1">
      <c r="A17" s="98"/>
      <c r="B17" s="31"/>
      <c r="C17" s="30"/>
      <c r="D17" s="58"/>
      <c r="E17" s="29"/>
      <c r="F17" s="30"/>
      <c r="G17" s="58"/>
      <c r="H17" s="29"/>
      <c r="I17" s="30"/>
      <c r="J17" s="58">
        <v>36</v>
      </c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99" t="s">
        <v>24</v>
      </c>
      <c r="B18" s="59">
        <v>20</v>
      </c>
      <c r="C18" s="16"/>
      <c r="D18" s="57"/>
      <c r="E18" s="56">
        <v>32</v>
      </c>
      <c r="F18" s="16"/>
      <c r="G18" s="57"/>
      <c r="H18" s="56"/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5"/>
      <c r="B19" s="25"/>
      <c r="C19" s="22">
        <f t="shared" ref="C19" si="59">IF(ISBLANK(B18),"",IF(B18="W",5,IF(B18="L",0,IF(B18&gt;D20,5,IF(B18=D20,3,IF(B18&gt;D20-4,2,IF(B18&gt;=D20/2,1,0)))))))</f>
        <v>1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 t="str">
        <f t="shared" ref="I19" si="61">IF(ISBLANK(H18),"",IF(H18="W",5,IF(H18="L",0,IF(H18&gt;J20,5,IF(H18=J20,3,IF(H18&gt;J20-4,2,IF(H18&gt;=J20/2,1,0)))))))</f>
        <v/>
      </c>
      <c r="J19" s="23"/>
      <c r="K19" s="21"/>
      <c r="L19" s="22" t="str">
        <f t="shared" ref="L19" si="62">IF(ISBLANK(K18),"",IF(K18="W",5,IF(K18="L",0,IF(K18&gt;M20,5,IF(K18=M20,3,IF(K18&gt;M20-4,2,IF(K18&gt;=M20/2,1,0)))))))</f>
        <v/>
      </c>
      <c r="M19" s="23"/>
      <c r="N19" s="21"/>
      <c r="O19" s="22" t="str">
        <f t="shared" ref="O19" si="63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2</v>
      </c>
      <c r="AS19" s="23">
        <f>COUNTIF(B19:AQ19,5)</f>
        <v>1</v>
      </c>
      <c r="AT19" s="68">
        <f>COUNTIF(B19:AQ19,3)</f>
        <v>0</v>
      </c>
      <c r="AU19" s="23">
        <f>AR19-AS19-AT19</f>
        <v>1</v>
      </c>
      <c r="AV19" s="64">
        <f>SUM(B18:AQ18)</f>
        <v>52</v>
      </c>
      <c r="AW19" s="68">
        <f>SUM(B20:AQ20)</f>
        <v>46</v>
      </c>
      <c r="AX19" s="23">
        <f>AV19-AW19</f>
        <v>6</v>
      </c>
      <c r="AY19" s="78">
        <f>AV19/AW19</f>
        <v>1.1304347826086956</v>
      </c>
      <c r="AZ19" s="51"/>
      <c r="BA19" s="85">
        <f>SUM(B19:AQ19)+AZ19</f>
        <v>6</v>
      </c>
      <c r="BB19" s="24">
        <f>RANK(BA19,$BA$3:$BA$23,0)</f>
        <v>2</v>
      </c>
    </row>
    <row r="20" spans="1:54" ht="24.95" customHeight="1">
      <c r="A20" s="98"/>
      <c r="B20" s="31"/>
      <c r="C20" s="30"/>
      <c r="D20" s="58">
        <v>28</v>
      </c>
      <c r="E20" s="29"/>
      <c r="F20" s="30"/>
      <c r="G20" s="58">
        <v>18</v>
      </c>
      <c r="H20" s="29"/>
      <c r="I20" s="30"/>
      <c r="J20" s="58"/>
      <c r="K20" s="29"/>
      <c r="L20" s="30"/>
      <c r="M20" s="58"/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5" t="s">
        <v>23</v>
      </c>
      <c r="B21" s="89">
        <v>35</v>
      </c>
      <c r="D21" s="33"/>
      <c r="E21" s="55"/>
      <c r="G21" s="33"/>
      <c r="H21" s="55"/>
      <c r="J21" s="33"/>
      <c r="K21" s="55"/>
      <c r="M21" s="33"/>
      <c r="N21" s="55"/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5"/>
      <c r="B22" s="25"/>
      <c r="C22" s="22">
        <f t="shared" ref="C22" si="71">IF(ISBLANK(B21),"",IF(B21="W",5,IF(B21="L",0,IF(B21&gt;D23,5,IF(B21=D23,3,IF(B21&gt;D23-4,2,IF(B21&gt;=D23/2,1,0)))))))</f>
        <v>5</v>
      </c>
      <c r="D22" s="23"/>
      <c r="E22" s="21"/>
      <c r="F22" s="22" t="str">
        <f t="shared" ref="F22" si="72">IF(ISBLANK(E21),"",IF(E21="W",5,IF(E21="L",0,IF(E21&gt;G23,5,IF(E21=G23,3,IF(E21&gt;G23-4,2,IF(E21&gt;=G23/2,1,0)))))))</f>
        <v/>
      </c>
      <c r="G22" s="23"/>
      <c r="H22" s="21"/>
      <c r="I22" s="22" t="str">
        <f t="shared" ref="I22" si="73">IF(ISBLANK(H21),"",IF(H21="W",5,IF(H21="L",0,IF(H21&gt;J23,5,IF(H21=J23,3,IF(H21&gt;J23-4,2,IF(H21&gt;=J23/2,1,0)))))))</f>
        <v/>
      </c>
      <c r="J22" s="23"/>
      <c r="K22" s="21"/>
      <c r="L22" s="22" t="str">
        <f t="shared" ref="L22" si="74">IF(ISBLANK(K21),"",IF(K21="W",5,IF(K21="L",0,IF(K21&gt;M23,5,IF(K21=M23,3,IF(K21&gt;M23-4,2,IF(K21&gt;=M23/2,1,0)))))))</f>
        <v/>
      </c>
      <c r="M22" s="23"/>
      <c r="N22" s="21"/>
      <c r="O22" s="22" t="str">
        <f t="shared" ref="O22" si="75">IF(ISBLANK(N21),"",IF(N21="W",5,IF(N21="L",0,IF(N21&gt;P23,5,IF(N21=P23,3,IF(N21&gt;P23-4,2,IF(N21&gt;=P23/2,1,0)))))))</f>
        <v/>
      </c>
      <c r="P22" s="23"/>
      <c r="Q22" s="21"/>
      <c r="R22" s="22" t="str">
        <f t="shared" ref="R22" si="76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1</v>
      </c>
      <c r="AS22" s="23">
        <f>COUNTIF(B22:AQ22,5)</f>
        <v>1</v>
      </c>
      <c r="AT22" s="68">
        <f>COUNTIF(B22:AQ22,3)</f>
        <v>0</v>
      </c>
      <c r="AU22" s="23">
        <f>AR22-AS22-AT22</f>
        <v>0</v>
      </c>
      <c r="AV22" s="64">
        <f>SUM(B21:AQ21)</f>
        <v>35</v>
      </c>
      <c r="AW22" s="68">
        <f>SUM(B23:AQ23)</f>
        <v>11</v>
      </c>
      <c r="AX22" s="23">
        <f>AV22-AW22</f>
        <v>24</v>
      </c>
      <c r="AY22" s="78">
        <f>AV22/AW22</f>
        <v>3.1818181818181817</v>
      </c>
      <c r="AZ22" s="51"/>
      <c r="BA22" s="85">
        <f>SUM(B22:AQ22)+AZ22</f>
        <v>5</v>
      </c>
      <c r="BB22" s="24">
        <f>RANK(BA22,$BA$3:$BA$23,0)</f>
        <v>3</v>
      </c>
    </row>
    <row r="23" spans="1:54" ht="24.95" customHeight="1" thickBot="1">
      <c r="A23" s="96"/>
      <c r="B23" s="45"/>
      <c r="C23" s="46"/>
      <c r="D23" s="60">
        <v>11</v>
      </c>
      <c r="E23" s="47"/>
      <c r="F23" s="46"/>
      <c r="G23" s="60"/>
      <c r="H23" s="47"/>
      <c r="I23" s="46"/>
      <c r="J23" s="60"/>
      <c r="K23" s="47"/>
      <c r="L23" s="46"/>
      <c r="M23" s="60"/>
      <c r="N23" s="47"/>
      <c r="O23" s="46"/>
      <c r="P23" s="60"/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76</v>
      </c>
      <c r="AS25" s="76">
        <f>SUM(AS3:AS23)</f>
        <v>5</v>
      </c>
      <c r="AT25" s="76"/>
      <c r="AU25" s="76">
        <f>SUM(AU3:AU23)</f>
        <v>5</v>
      </c>
      <c r="AV25" s="76">
        <f>SUM(AV3:AV23)</f>
        <v>227</v>
      </c>
      <c r="AW25" s="76">
        <f>SUM(AW3:AW23)</f>
        <v>227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E379-2D1B-ED48-A670-5907DA9B50CC}">
  <sheetPr>
    <pageSetUpPr fitToPage="1"/>
  </sheetPr>
  <dimension ref="A1:BB25"/>
  <sheetViews>
    <sheetView zoomScale="93" zoomScaleNormal="93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10" sqref="U10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>
      <c r="A2" s="82" t="s">
        <v>28</v>
      </c>
      <c r="B2" s="5"/>
      <c r="C2" s="6" t="str">
        <f>A3</f>
        <v>BG Firephoenix</v>
      </c>
      <c r="D2" s="7"/>
      <c r="E2" s="8"/>
      <c r="F2" s="6" t="str">
        <f>A6</f>
        <v>CFX Jays</v>
      </c>
      <c r="G2" s="7"/>
      <c r="H2" s="8"/>
      <c r="I2" s="6" t="str">
        <f>A9</f>
        <v>CFX Kestrels</v>
      </c>
      <c r="J2" s="7"/>
      <c r="K2" s="8"/>
      <c r="L2" s="6" t="s">
        <v>30</v>
      </c>
      <c r="M2" s="7"/>
      <c r="N2" s="8"/>
      <c r="O2" s="6" t="str">
        <f>A15</f>
        <v>Hurricane Ice</v>
      </c>
      <c r="P2" s="7"/>
      <c r="Q2" s="8"/>
      <c r="R2" s="6" t="str">
        <f>A18</f>
        <v>Langton Aquarius</v>
      </c>
      <c r="S2" s="7"/>
      <c r="T2" s="10"/>
      <c r="U2" s="6" t="str">
        <f>A21</f>
        <v>Langton Gemini</v>
      </c>
      <c r="V2" s="9"/>
      <c r="W2" s="5"/>
      <c r="X2" s="6" t="str">
        <f>A3</f>
        <v>BG Firephoenix</v>
      </c>
      <c r="Y2" s="7"/>
      <c r="Z2" s="8"/>
      <c r="AA2" s="6" t="str">
        <f>A6</f>
        <v>CFX Jays</v>
      </c>
      <c r="AB2" s="7"/>
      <c r="AC2" s="8"/>
      <c r="AD2" s="6" t="str">
        <f>A9</f>
        <v>CFX Kestrels</v>
      </c>
      <c r="AE2" s="7"/>
      <c r="AF2" s="8"/>
      <c r="AG2" s="6" t="str">
        <f>A12</f>
        <v>Otford Rattlesnakes</v>
      </c>
      <c r="AH2" s="7"/>
      <c r="AI2" s="8"/>
      <c r="AJ2" s="6" t="str">
        <f>A15</f>
        <v>Hurricane Ice</v>
      </c>
      <c r="AK2" s="7"/>
      <c r="AL2" s="8"/>
      <c r="AM2" s="6" t="s">
        <v>7</v>
      </c>
      <c r="AN2" s="7"/>
      <c r="AO2" s="8"/>
      <c r="AP2" s="6" t="str">
        <f>A21</f>
        <v>Langton Gemini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67</v>
      </c>
      <c r="AW2" s="75" t="s">
        <v>68</v>
      </c>
      <c r="AX2" s="7" t="s">
        <v>69</v>
      </c>
      <c r="AY2" s="9" t="s">
        <v>70</v>
      </c>
      <c r="AZ2" s="5" t="s">
        <v>71</v>
      </c>
      <c r="BA2" s="83" t="s">
        <v>5</v>
      </c>
      <c r="BB2" s="9" t="s">
        <v>72</v>
      </c>
    </row>
    <row r="3" spans="1:54" ht="24.95" customHeight="1">
      <c r="A3" s="97" t="s">
        <v>33</v>
      </c>
      <c r="B3" s="12"/>
      <c r="C3" s="13"/>
      <c r="D3" s="14"/>
      <c r="E3" s="52"/>
      <c r="F3" s="15"/>
      <c r="G3" s="15"/>
      <c r="H3" s="56">
        <v>26</v>
      </c>
      <c r="I3" s="16"/>
      <c r="J3" s="57"/>
      <c r="K3" s="56">
        <v>17</v>
      </c>
      <c r="L3" s="16"/>
      <c r="M3" s="57"/>
      <c r="N3" s="56"/>
      <c r="O3" s="16"/>
      <c r="P3" s="57"/>
      <c r="Q3" s="56"/>
      <c r="R3" s="16"/>
      <c r="S3" s="57"/>
      <c r="T3" s="92"/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5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1</v>
      </c>
      <c r="AT4" s="68">
        <f>COUNTIF(B4:AQ4,3)</f>
        <v>0</v>
      </c>
      <c r="AU4" s="23">
        <f>AR4-AS4-AT4</f>
        <v>1</v>
      </c>
      <c r="AV4" s="64">
        <f>SUM(B3:AQ3)</f>
        <v>43</v>
      </c>
      <c r="AW4" s="68">
        <f>SUM(B5:AQ5)</f>
        <v>57</v>
      </c>
      <c r="AX4" s="23">
        <f>AV4-AW4</f>
        <v>-14</v>
      </c>
      <c r="AY4" s="78">
        <f>AV4/AW4</f>
        <v>0.75438596491228072</v>
      </c>
      <c r="AZ4" s="51"/>
      <c r="BA4" s="85">
        <f>SUM(B4:AQ4)+AZ4</f>
        <v>5</v>
      </c>
      <c r="BB4" s="24">
        <f>RANK(BA4,$BA$3:$BA$23,0)</f>
        <v>4</v>
      </c>
    </row>
    <row r="5" spans="1:54" ht="24.95" customHeight="1">
      <c r="A5" s="98"/>
      <c r="B5" s="26"/>
      <c r="C5" s="27"/>
      <c r="D5" s="28"/>
      <c r="E5" s="29"/>
      <c r="F5" s="30"/>
      <c r="G5" s="54"/>
      <c r="H5" s="29"/>
      <c r="I5" s="30"/>
      <c r="J5" s="58">
        <v>19</v>
      </c>
      <c r="K5" s="29"/>
      <c r="L5" s="30"/>
      <c r="M5" s="58">
        <v>38</v>
      </c>
      <c r="N5" s="29"/>
      <c r="O5" s="30"/>
      <c r="P5" s="58"/>
      <c r="Q5" s="29"/>
      <c r="R5" s="30"/>
      <c r="S5" s="58"/>
      <c r="T5" s="30"/>
      <c r="U5" s="30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 t="s">
        <v>29</v>
      </c>
      <c r="B6" s="59"/>
      <c r="C6" s="16"/>
      <c r="D6" s="57"/>
      <c r="E6" s="34"/>
      <c r="F6" s="34"/>
      <c r="G6" s="35"/>
      <c r="H6" s="55">
        <v>25</v>
      </c>
      <c r="K6" s="56"/>
      <c r="L6" s="16"/>
      <c r="M6" s="57"/>
      <c r="N6" s="56">
        <v>49</v>
      </c>
      <c r="O6" s="16"/>
      <c r="P6" s="57"/>
      <c r="Q6" s="56">
        <v>20</v>
      </c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5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5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>
        <f t="shared" ref="O7" si="15">IF(ISBLANK(N6),"",IF(N6="W",5,IF(N6="L",0,IF(N6&gt;P8,5,IF(N6=P8,3,IF(N6&gt;P8-4,2,IF(N6&gt;=P8/2,1,0)))))))</f>
        <v>5</v>
      </c>
      <c r="P7" s="23"/>
      <c r="Q7" s="21"/>
      <c r="R7" s="22">
        <f t="shared" ref="R7" si="16">IF(ISBLANK(Q6),"",IF(Q6="W",5,IF(Q6="L",0,IF(Q6&gt;S8,5,IF(Q6=S8,3,IF(Q6&gt;S8-4,2,IF(Q6&gt;=S8/2,1,0)))))))</f>
        <v>1</v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3</v>
      </c>
      <c r="AS7" s="23">
        <f>COUNTIF(B7:AQ7,5)</f>
        <v>2</v>
      </c>
      <c r="AT7" s="68">
        <f>COUNTIF(B7:AQ7,3)</f>
        <v>0</v>
      </c>
      <c r="AU7" s="23">
        <f>AR7-AS7-AT7</f>
        <v>1</v>
      </c>
      <c r="AV7" s="64">
        <f>SUM(B6:AQ6)</f>
        <v>94</v>
      </c>
      <c r="AW7" s="68">
        <f>SUM(B8:AQ8)</f>
        <v>64</v>
      </c>
      <c r="AX7" s="23">
        <f>AV7-AW7</f>
        <v>30</v>
      </c>
      <c r="AY7" s="78">
        <f>AV7/AW7</f>
        <v>1.46875</v>
      </c>
      <c r="AZ7" s="51"/>
      <c r="BA7" s="85">
        <f>SUM(B7:AQ7)+AZ7</f>
        <v>11</v>
      </c>
      <c r="BB7" s="24">
        <f>RANK(BA7,$BA$3:$BA$23,0)</f>
        <v>1</v>
      </c>
    </row>
    <row r="8" spans="1:54" ht="24.95" customHeight="1">
      <c r="A8" s="98"/>
      <c r="B8" s="31"/>
      <c r="C8" s="30"/>
      <c r="D8" s="58"/>
      <c r="E8" s="27"/>
      <c r="F8" s="27"/>
      <c r="G8" s="28"/>
      <c r="H8" s="29"/>
      <c r="I8" s="30"/>
      <c r="J8" s="54">
        <v>19</v>
      </c>
      <c r="K8" s="29"/>
      <c r="L8" s="30"/>
      <c r="M8" s="58"/>
      <c r="N8" s="29"/>
      <c r="O8" s="30"/>
      <c r="P8" s="58">
        <v>15</v>
      </c>
      <c r="Q8" s="29"/>
      <c r="R8" s="30"/>
      <c r="S8" s="58">
        <v>30</v>
      </c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35</v>
      </c>
      <c r="B9" s="59">
        <v>19</v>
      </c>
      <c r="C9" s="16"/>
      <c r="D9" s="57"/>
      <c r="E9" s="56">
        <v>19</v>
      </c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/>
      <c r="R9" s="16"/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5"/>
      <c r="B10" s="25"/>
      <c r="C10" s="22">
        <f t="shared" ref="C10" si="24">IF(ISBLANK(B9),"",IF(B9="W",5,IF(B9="L",0,IF(B9&gt;D11,5,IF(B9=D11,3,IF(B9&gt;D11-4,2,IF(B9&gt;=D11/2,1,0)))))))</f>
        <v>1</v>
      </c>
      <c r="D10" s="23"/>
      <c r="E10" s="21"/>
      <c r="F10" s="22">
        <f t="shared" ref="F10" si="25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 t="str">
        <f t="shared" ref="L10" si="26">IF(ISBLANK(K9),"",IF(K9="W",5,IF(K9="L",0,IF(K9&gt;M11,5,IF(K9=M11,3,IF(K9&gt;M11-4,2,IF(K9&gt;=M11/2,1,0)))))))</f>
        <v/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 t="str">
        <f t="shared" ref="U10" si="29">IF(ISBLANK(T9),"",IF(T9="W",5,IF(T9="L",0,IF(T9&gt;V11,5,IF(T9=V11,3,IF(T9&gt;V11-4,2,IF(T9&gt;=V11/2,1,0)))))))</f>
        <v/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2</v>
      </c>
      <c r="AS10" s="23">
        <f>COUNTIF(B10:AQ10,5)</f>
        <v>0</v>
      </c>
      <c r="AT10" s="68">
        <f>COUNTIF(B10:AQ10,3)</f>
        <v>0</v>
      </c>
      <c r="AU10" s="23">
        <f>AR10-AS10-AT10</f>
        <v>2</v>
      </c>
      <c r="AV10" s="64">
        <f>SUM(B9:AQ9)</f>
        <v>38</v>
      </c>
      <c r="AW10" s="68">
        <f>SUM(B11:AQ11)</f>
        <v>51</v>
      </c>
      <c r="AX10" s="23">
        <f>AV10-AW10</f>
        <v>-13</v>
      </c>
      <c r="AY10" s="78">
        <f>AV10/AW10</f>
        <v>0.74509803921568629</v>
      </c>
      <c r="AZ10" s="51"/>
      <c r="BA10" s="85">
        <f>SUM(B10:AQ10)+AZ10</f>
        <v>2</v>
      </c>
      <c r="BB10" s="24">
        <f>RANK(BA10,$BA$3:$BA$23,0)</f>
        <v>6</v>
      </c>
    </row>
    <row r="11" spans="1:54" ht="24.95" customHeight="1">
      <c r="A11" s="98"/>
      <c r="B11" s="31"/>
      <c r="C11" s="30"/>
      <c r="D11" s="58">
        <v>26</v>
      </c>
      <c r="E11" s="29"/>
      <c r="F11" s="30"/>
      <c r="G11" s="58">
        <v>25</v>
      </c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/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99" t="s">
        <v>30</v>
      </c>
      <c r="B12" s="59">
        <v>38</v>
      </c>
      <c r="C12" s="16"/>
      <c r="D12" s="57"/>
      <c r="E12" s="56"/>
      <c r="F12" s="16"/>
      <c r="G12" s="57"/>
      <c r="H12" s="56"/>
      <c r="I12" s="16"/>
      <c r="J12" s="57"/>
      <c r="K12" s="37"/>
      <c r="L12" s="37"/>
      <c r="M12" s="38"/>
      <c r="N12" s="56"/>
      <c r="O12" s="16"/>
      <c r="P12" s="57"/>
      <c r="Q12" s="56">
        <v>24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5"/>
      <c r="B13" s="25"/>
      <c r="C13" s="22">
        <f t="shared" ref="C13" si="36">IF(ISBLANK(B12),"",IF(B12="W",5,IF(B12="L",0,IF(B12&gt;D14,5,IF(B12=D14,3,IF(B12&gt;D14-4,2,IF(B12&gt;=D14/2,1,0)))))))</f>
        <v>5</v>
      </c>
      <c r="D13" s="23"/>
      <c r="E13" s="21"/>
      <c r="F13" s="22" t="str">
        <f t="shared" ref="F13" si="37">IF(ISBLANK(E12),"",IF(E12="W",5,IF(E12="L",0,IF(E12&gt;G14,5,IF(E12=G14,3,IF(E12&gt;G14-4,2,IF(E12&gt;=G14/2,1,0)))))))</f>
        <v/>
      </c>
      <c r="G13" s="23"/>
      <c r="H13" s="21"/>
      <c r="I13" s="22" t="str">
        <f t="shared" ref="I13" si="38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 t="str">
        <f t="shared" ref="O13" si="39">IF(ISBLANK(N12),"",IF(N12="W",5,IF(N12="L",0,IF(N12&gt;P14,5,IF(N12=P14,3,IF(N12&gt;P14-4,2,IF(N12&gt;=P14/2,1,0)))))))</f>
        <v/>
      </c>
      <c r="P13" s="23"/>
      <c r="Q13" s="21"/>
      <c r="R13" s="22">
        <f t="shared" ref="R13" si="40">IF(ISBLANK(Q12),"",IF(Q12="W",5,IF(Q12="L",0,IF(Q12&gt;S14,5,IF(Q12=S14,3,IF(Q12&gt;S14-4,2,IF(Q12&gt;=S14/2,1,0)))))))</f>
        <v>5</v>
      </c>
      <c r="S13" s="23"/>
      <c r="T13" s="22"/>
      <c r="U13" s="22" t="str">
        <f t="shared" ref="U13" si="41">IF(ISBLANK(T12),"",IF(T12="W",5,IF(T12="L",0,IF(T12&gt;V14,5,IF(T12=V14,3,IF(T12&gt;V14-4,2,IF(T12&gt;=V14/2,1,0)))))))</f>
        <v/>
      </c>
      <c r="V13" s="24"/>
      <c r="W13" s="25"/>
      <c r="X13" s="22" t="str">
        <f t="shared" ref="X13" si="42">IF(ISBLANK(W12),"",IF(W12="W",5,IF(W12="L",0,IF(W12&gt;Y14,5,IF(W12=Y14,3,IF(W12&gt;Y14-4,2,IF(W12&gt;=Y14/2,1,0)))))))</f>
        <v/>
      </c>
      <c r="Y13" s="23"/>
      <c r="Z13" s="21"/>
      <c r="AA13" s="22" t="str">
        <f t="shared" ref="AA13" si="43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5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6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7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2</v>
      </c>
      <c r="AT13" s="68">
        <f>COUNTIF(B13:AQ13,3)</f>
        <v>0</v>
      </c>
      <c r="AU13" s="23">
        <f>AR13-AS13-AT13</f>
        <v>0</v>
      </c>
      <c r="AV13" s="64">
        <f>SUM(B12:AQ12)</f>
        <v>62</v>
      </c>
      <c r="AW13" s="68">
        <f>SUM(B14:AQ14)</f>
        <v>29</v>
      </c>
      <c r="AX13" s="23">
        <f>AV13-AW13</f>
        <v>33</v>
      </c>
      <c r="AY13" s="78">
        <f>AV13/AW13</f>
        <v>2.1379310344827585</v>
      </c>
      <c r="AZ13" s="51"/>
      <c r="BA13" s="85">
        <f>SUM(B13:AQ13)+AZ13</f>
        <v>10</v>
      </c>
      <c r="BB13" s="24">
        <f>RANK(BA13,$BA$3:$BA$23,0)</f>
        <v>3</v>
      </c>
    </row>
    <row r="14" spans="1:54" ht="24.95" customHeight="1">
      <c r="A14" s="98"/>
      <c r="B14" s="31"/>
      <c r="C14" s="30"/>
      <c r="D14" s="58">
        <v>17</v>
      </c>
      <c r="E14" s="29"/>
      <c r="F14" s="30"/>
      <c r="G14" s="58"/>
      <c r="H14" s="29"/>
      <c r="I14" s="30"/>
      <c r="J14" s="58"/>
      <c r="K14" s="41"/>
      <c r="L14" s="41"/>
      <c r="M14" s="42"/>
      <c r="N14" s="29"/>
      <c r="O14" s="30"/>
      <c r="P14" s="58"/>
      <c r="Q14" s="29"/>
      <c r="R14" s="30"/>
      <c r="S14" s="58">
        <v>12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99" t="s">
        <v>34</v>
      </c>
      <c r="B15" s="59"/>
      <c r="C15" s="16"/>
      <c r="D15" s="57"/>
      <c r="E15" s="56">
        <v>15</v>
      </c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>
        <v>17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5"/>
      <c r="B16" s="25"/>
      <c r="C16" s="22" t="str">
        <f t="shared" ref="C16" si="48">IF(ISBLANK(B15),"",IF(B15="W",5,IF(B15="L",0,IF(B15&gt;D17,5,IF(B15=D17,3,IF(B15&gt;D17-4,2,IF(B15&gt;=D17/2,1,0)))))))</f>
        <v/>
      </c>
      <c r="D16" s="23"/>
      <c r="E16" s="21"/>
      <c r="F16" s="22">
        <f t="shared" ref="F16" si="49">IF(ISBLANK(E15),"",IF(E15="W",5,IF(E15="L",0,IF(E15&gt;G17,5,IF(E15=G17,3,IF(E15&gt;G17-4,2,IF(E15&gt;=G17/2,1,0)))))))</f>
        <v>0</v>
      </c>
      <c r="G16" s="23"/>
      <c r="H16" s="21"/>
      <c r="I16" s="22" t="str">
        <f t="shared" ref="I16" si="50">IF(ISBLANK(H15),"",IF(H15="W",5,IF(H15="L",0,IF(H15&gt;J17,5,IF(H15=J17,3,IF(H15&gt;J17-4,2,IF(H15&gt;=J17/2,1,0)))))))</f>
        <v/>
      </c>
      <c r="J16" s="23"/>
      <c r="K16" s="21"/>
      <c r="L16" s="22" t="str">
        <f t="shared" ref="L16" si="51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2">IF(ISBLANK(Q15),"",IF(Q15="W",5,IF(Q15="L",0,IF(Q15&gt;S17,5,IF(Q15=S17,3,IF(Q15&gt;S17-4,2,IF(Q15&gt;=S17/2,1,0)))))))</f>
        <v/>
      </c>
      <c r="S16" s="23"/>
      <c r="T16" s="22"/>
      <c r="U16" s="22">
        <f t="shared" ref="U16" si="53">IF(ISBLANK(T15),"",IF(T15="W",5,IF(T15="L",0,IF(T15&gt;V17,5,IF(T15=V17,3,IF(T15&gt;V17-4,2,IF(T15&gt;=V17/2,1,0)))))))</f>
        <v>5</v>
      </c>
      <c r="V16" s="24"/>
      <c r="W16" s="25"/>
      <c r="X16" s="22" t="str">
        <f t="shared" ref="X16" si="54">IF(ISBLANK(W15),"",IF(W15="W",5,IF(W15="L",0,IF(W15&gt;Y17,5,IF(W15=Y17,3,IF(W15&gt;Y17-4,2,IF(W15&gt;=Y17/2,1,0)))))))</f>
        <v/>
      </c>
      <c r="Y16" s="23"/>
      <c r="Z16" s="21"/>
      <c r="AA16" s="22" t="str">
        <f t="shared" ref="AA16" si="55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6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7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8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9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1</v>
      </c>
      <c r="AT16" s="68">
        <f>COUNTIF(B16:AQ16,3)</f>
        <v>0</v>
      </c>
      <c r="AU16" s="23">
        <f>AR16-AS16-AT16</f>
        <v>1</v>
      </c>
      <c r="AV16" s="64">
        <f>SUM(B15:AQ15)</f>
        <v>32</v>
      </c>
      <c r="AW16" s="68">
        <f>SUM(B17:AQ17)</f>
        <v>59</v>
      </c>
      <c r="AX16" s="23">
        <f>AV16-AW16</f>
        <v>-27</v>
      </c>
      <c r="AY16" s="78">
        <f>AV16/AW16</f>
        <v>0.5423728813559322</v>
      </c>
      <c r="AZ16" s="51"/>
      <c r="BA16" s="85">
        <f>SUM(B16:AQ16)+AZ16</f>
        <v>5</v>
      </c>
      <c r="BB16" s="24">
        <f>RANK(BA16,$BA$3:$BA$23,0)</f>
        <v>4</v>
      </c>
    </row>
    <row r="17" spans="1:54" ht="24.95" customHeight="1">
      <c r="A17" s="98"/>
      <c r="B17" s="31"/>
      <c r="C17" s="30"/>
      <c r="D17" s="58"/>
      <c r="E17" s="29"/>
      <c r="F17" s="30"/>
      <c r="G17" s="58">
        <v>49</v>
      </c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>
        <v>10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99" t="s">
        <v>31</v>
      </c>
      <c r="B18" s="59"/>
      <c r="C18" s="16"/>
      <c r="D18" s="57"/>
      <c r="E18" s="56">
        <v>30</v>
      </c>
      <c r="F18" s="16"/>
      <c r="G18" s="57"/>
      <c r="H18" s="56"/>
      <c r="I18" s="16"/>
      <c r="J18" s="57"/>
      <c r="K18" s="56">
        <v>12</v>
      </c>
      <c r="L18" s="16"/>
      <c r="M18" s="57"/>
      <c r="N18" s="56"/>
      <c r="O18" s="16"/>
      <c r="P18" s="57"/>
      <c r="Q18" s="90"/>
      <c r="R18" s="90"/>
      <c r="S18" s="91"/>
      <c r="T18" s="92">
        <v>21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5"/>
      <c r="B19" s="25"/>
      <c r="C19" s="22" t="str">
        <f t="shared" ref="C19" si="60">IF(ISBLANK(B18),"",IF(B18="W",5,IF(B18="L",0,IF(B18&gt;D20,5,IF(B18=D20,3,IF(B18&gt;D20-4,2,IF(B18&gt;=D20/2,1,0)))))))</f>
        <v/>
      </c>
      <c r="D19" s="23"/>
      <c r="E19" s="21"/>
      <c r="F19" s="22">
        <f t="shared" ref="F19" si="61">IF(ISBLANK(E18),"",IF(E18="W",5,IF(E18="L",0,IF(E18&gt;G20,5,IF(E18=G20,3,IF(E18&gt;G20-4,2,IF(E18&gt;=G20/2,1,0)))))))</f>
        <v>5</v>
      </c>
      <c r="G19" s="23"/>
      <c r="H19" s="21"/>
      <c r="I19" s="22" t="str">
        <f t="shared" ref="I19" si="62">IF(ISBLANK(H18),"",IF(H18="W",5,IF(H18="L",0,IF(H18&gt;J20,5,IF(H18=J20,3,IF(H18&gt;J20-4,2,IF(H18&gt;=J20/2,1,0)))))))</f>
        <v/>
      </c>
      <c r="J19" s="23"/>
      <c r="K19" s="21"/>
      <c r="L19" s="22">
        <f t="shared" ref="L19" si="63">IF(ISBLANK(K18),"",IF(K18="W",5,IF(K18="L",0,IF(K18&gt;M20,5,IF(K18=M20,3,IF(K18&gt;M20-4,2,IF(K18&gt;=M20/2,1,0)))))))</f>
        <v>1</v>
      </c>
      <c r="M19" s="23"/>
      <c r="N19" s="21"/>
      <c r="O19" s="22" t="str">
        <f t="shared" ref="O19" si="64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f t="shared" ref="U19" si="65">IF(ISBLANK(T18),"",IF(T18="W",5,IF(T18="L",0,IF(T18&gt;V20,5,IF(T18=V20,3,IF(T18&gt;V20-4,2,IF(T18&gt;=V20/2,1,0)))))))</f>
        <v>5</v>
      </c>
      <c r="V19" s="23"/>
      <c r="W19" s="25"/>
      <c r="X19" s="22" t="str">
        <f t="shared" ref="X19" si="66">IF(ISBLANK(W18),"",IF(W18="W",5,IF(W18="L",0,IF(W18&gt;Y20,5,IF(W18=Y20,3,IF(W18&gt;Y20-4,2,IF(W18&gt;=Y20/2,1,0)))))))</f>
        <v/>
      </c>
      <c r="Y19" s="23"/>
      <c r="Z19" s="21"/>
      <c r="AA19" s="22" t="str">
        <f t="shared" ref="AA19" si="67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70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1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2</v>
      </c>
      <c r="AT19" s="68">
        <f>COUNTIF(B19:AQ19,3)</f>
        <v>0</v>
      </c>
      <c r="AU19" s="23">
        <f>AR19-AS19-AT19</f>
        <v>1</v>
      </c>
      <c r="AV19" s="64">
        <f>SUM(B18:AQ18)</f>
        <v>63</v>
      </c>
      <c r="AW19" s="68">
        <f>SUM(B20:AQ20)</f>
        <v>57</v>
      </c>
      <c r="AX19" s="23">
        <f>AV19-AW19</f>
        <v>6</v>
      </c>
      <c r="AY19" s="78">
        <f>AV19/AW19</f>
        <v>1.1052631578947369</v>
      </c>
      <c r="AZ19" s="51"/>
      <c r="BA19" s="85">
        <f>SUM(B19:AQ19)+AZ19</f>
        <v>11</v>
      </c>
      <c r="BB19" s="24">
        <f>RANK(BA19,$BA$3:$BA$23,0)</f>
        <v>1</v>
      </c>
    </row>
    <row r="20" spans="1:54" ht="24.95" customHeight="1">
      <c r="A20" s="98"/>
      <c r="B20" s="31"/>
      <c r="C20" s="30"/>
      <c r="D20" s="58"/>
      <c r="E20" s="29"/>
      <c r="F20" s="30"/>
      <c r="G20" s="58">
        <v>20</v>
      </c>
      <c r="H20" s="29"/>
      <c r="I20" s="30"/>
      <c r="J20" s="58"/>
      <c r="K20" s="29"/>
      <c r="L20" s="30"/>
      <c r="M20" s="58">
        <v>24</v>
      </c>
      <c r="N20" s="29"/>
      <c r="O20" s="30"/>
      <c r="P20" s="58"/>
      <c r="Q20" s="41"/>
      <c r="R20" s="41"/>
      <c r="S20" s="42"/>
      <c r="T20" s="30"/>
      <c r="U20" s="30"/>
      <c r="V20" s="58">
        <v>13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5" t="s">
        <v>32</v>
      </c>
      <c r="B21" s="89"/>
      <c r="D21" s="33"/>
      <c r="E21" s="55"/>
      <c r="G21" s="33"/>
      <c r="H21" s="55"/>
      <c r="J21" s="33"/>
      <c r="K21" s="55"/>
      <c r="M21" s="33"/>
      <c r="N21" s="55">
        <v>10</v>
      </c>
      <c r="P21" s="33"/>
      <c r="Q21" s="55">
        <v>13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5"/>
      <c r="B22" s="25"/>
      <c r="C22" s="22" t="str">
        <f t="shared" ref="C22" si="72">IF(ISBLANK(B21),"",IF(B21="W",5,IF(B21="L",0,IF(B21&gt;D23,5,IF(B21=D23,3,IF(B21&gt;D23-4,2,IF(B21&gt;=D23/2,1,0)))))))</f>
        <v/>
      </c>
      <c r="D22" s="23"/>
      <c r="E22" s="21"/>
      <c r="F22" s="22" t="str">
        <f t="shared" ref="F22" si="73">IF(ISBLANK(E21),"",IF(E21="W",5,IF(E21="L",0,IF(E21&gt;G23,5,IF(E21=G23,3,IF(E21&gt;G23-4,2,IF(E21&gt;=G23/2,1,0)))))))</f>
        <v/>
      </c>
      <c r="G22" s="23"/>
      <c r="H22" s="21"/>
      <c r="I22" s="22" t="str">
        <f t="shared" ref="I22" si="74">IF(ISBLANK(H21),"",IF(H21="W",5,IF(H21="L",0,IF(H21&gt;J23,5,IF(H21=J23,3,IF(H21&gt;J23-4,2,IF(H21&gt;=J23/2,1,0)))))))</f>
        <v/>
      </c>
      <c r="J22" s="23"/>
      <c r="K22" s="21"/>
      <c r="L22" s="22" t="str">
        <f t="shared" ref="L22" si="75">IF(ISBLANK(K21),"",IF(K21="W",5,IF(K21="L",0,IF(K21&gt;M23,5,IF(K21=M23,3,IF(K21&gt;M23-4,2,IF(K21&gt;=M23/2,1,0)))))))</f>
        <v/>
      </c>
      <c r="M22" s="23"/>
      <c r="N22" s="21"/>
      <c r="O22" s="22">
        <f t="shared" ref="O22" si="76">IF(ISBLANK(N21),"",IF(N21="W",5,IF(N21="L",0,IF(N21&gt;P23,5,IF(N21=P23,3,IF(N21&gt;P23-4,2,IF(N21&gt;=P23/2,1,0)))))))</f>
        <v>1</v>
      </c>
      <c r="P22" s="23"/>
      <c r="Q22" s="21"/>
      <c r="R22" s="22">
        <f t="shared" ref="R22" si="77">IF(ISBLANK(Q21),"",IF(Q21="W",5,IF(Q21="L",0,IF(Q21&gt;S23,5,IF(Q21=S23,3,IF(Q21&gt;S23-4,2,IF(Q21&gt;=S23/2,1,0)))))))</f>
        <v>1</v>
      </c>
      <c r="S22" s="23"/>
      <c r="T22" s="39"/>
      <c r="U22" s="39"/>
      <c r="V22" s="44"/>
      <c r="W22" s="25"/>
      <c r="X22" s="22" t="str">
        <f t="shared" ref="X22" si="78">IF(ISBLANK(W21),"",IF(W21="W",5,IF(W21="L",0,IF(W21&gt;Y23,5,IF(W21=Y23,3,IF(W21&gt;Y23-4,2,IF(W21&gt;=Y23/2,1,0)))))))</f>
        <v/>
      </c>
      <c r="Y22" s="23"/>
      <c r="Z22" s="21"/>
      <c r="AA22" s="22" t="str">
        <f t="shared" ref="AA22" si="79">IF(ISBLANK(Z21),"",IF(Z21="W",5,IF(Z21="L",0,IF(Z21&gt;AB23,5,IF(Z21=AB23,3,IF(Z21&gt;AB23-4,2,IF(Z21&gt;=AB23/2,1,0)))))))</f>
        <v/>
      </c>
      <c r="AB22" s="23"/>
      <c r="AC22" s="21"/>
      <c r="AD22" s="22" t="str">
        <f t="shared" ref="AD22" si="80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1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2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3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2</v>
      </c>
      <c r="AS22" s="23">
        <f>COUNTIF(B22:AQ22,5)</f>
        <v>0</v>
      </c>
      <c r="AT22" s="68">
        <f>COUNTIF(B22:AQ22,3)</f>
        <v>0</v>
      </c>
      <c r="AU22" s="23">
        <f>AR22-AS22-AT22</f>
        <v>2</v>
      </c>
      <c r="AV22" s="64">
        <f>SUM(B21:AQ21)</f>
        <v>23</v>
      </c>
      <c r="AW22" s="68">
        <f>SUM(B23:AQ23)</f>
        <v>38</v>
      </c>
      <c r="AX22" s="23">
        <f>AV22-AW22</f>
        <v>-15</v>
      </c>
      <c r="AY22" s="78">
        <f>AV22/AW22</f>
        <v>0.60526315789473684</v>
      </c>
      <c r="AZ22" s="51"/>
      <c r="BA22" s="85">
        <f>SUM(B22:AQ22)+AZ22</f>
        <v>2</v>
      </c>
      <c r="BB22" s="24">
        <f>RANK(BA22,$BA$3:$BA$23,0)</f>
        <v>6</v>
      </c>
    </row>
    <row r="23" spans="1:54" ht="24.95" customHeight="1" thickBot="1">
      <c r="A23" s="96"/>
      <c r="B23" s="45"/>
      <c r="C23" s="46"/>
      <c r="D23" s="60"/>
      <c r="E23" s="47"/>
      <c r="F23" s="46"/>
      <c r="G23" s="60"/>
      <c r="H23" s="47"/>
      <c r="I23" s="46"/>
      <c r="J23" s="60"/>
      <c r="K23" s="47"/>
      <c r="L23" s="46"/>
      <c r="M23" s="60"/>
      <c r="N23" s="47"/>
      <c r="O23" s="46"/>
      <c r="P23" s="60">
        <v>17</v>
      </c>
      <c r="Q23" s="47"/>
      <c r="R23" s="46"/>
      <c r="S23" s="60">
        <v>21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76</v>
      </c>
      <c r="AS25" s="76">
        <f>SUM(AS3:AS23)</f>
        <v>8</v>
      </c>
      <c r="AT25" s="76"/>
      <c r="AU25" s="76">
        <f>SUM(AU3:AU23)</f>
        <v>8</v>
      </c>
      <c r="AV25" s="76">
        <f>SUM(AV3:AV23)</f>
        <v>355</v>
      </c>
      <c r="AW25" s="76">
        <f>SUM(AW3:AW23)</f>
        <v>355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099D-BCC3-344E-A2F6-354089F7687A}">
  <sheetPr>
    <pageSetUpPr fitToPage="1"/>
  </sheetPr>
  <dimension ref="A1:BB25"/>
  <sheetViews>
    <sheetView zoomScale="89" zoomScaleNormal="89" workbookViewId="0">
      <pane xSplit="1" ySplit="2" topLeftCell="X21" activePane="bottomRight" state="frozen"/>
      <selection pane="topRight" activeCell="B1" sqref="B1"/>
      <selection pane="bottomLeft" activeCell="A3" sqref="A3"/>
      <selection pane="bottomRight" activeCell="L19" sqref="L19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36</v>
      </c>
      <c r="B2" s="5"/>
      <c r="C2" s="6" t="str">
        <f>A3</f>
        <v>BG Fireflames</v>
      </c>
      <c r="D2" s="7"/>
      <c r="E2" s="8"/>
      <c r="F2" s="6" t="str">
        <f>A6</f>
        <v>CFX Eagles</v>
      </c>
      <c r="G2" s="7"/>
      <c r="H2" s="8"/>
      <c r="I2" s="6" t="str">
        <f>A9</f>
        <v>Halstead Leopards</v>
      </c>
      <c r="J2" s="7"/>
      <c r="K2" s="8"/>
      <c r="L2" s="6" t="str">
        <f>A12</f>
        <v>Langton Pisces</v>
      </c>
      <c r="M2" s="7"/>
      <c r="N2" s="8"/>
      <c r="O2" s="6" t="str">
        <f>A15</f>
        <v>Langton Sagittarius</v>
      </c>
      <c r="P2" s="7"/>
      <c r="Q2" s="8"/>
      <c r="R2" s="6" t="str">
        <f>A18</f>
        <v>Otford Cobras</v>
      </c>
      <c r="S2" s="7"/>
      <c r="T2" s="10"/>
      <c r="U2" s="6" t="str">
        <f>A21</f>
        <v>Wealden Jaguars</v>
      </c>
      <c r="V2" s="9"/>
      <c r="W2" s="5"/>
      <c r="X2" s="6" t="str">
        <f>A3</f>
        <v>BG Fireflames</v>
      </c>
      <c r="Y2" s="7"/>
      <c r="Z2" s="8"/>
      <c r="AA2" s="6" t="str">
        <f>A6</f>
        <v>CFX Eagles</v>
      </c>
      <c r="AB2" s="7"/>
      <c r="AC2" s="8"/>
      <c r="AD2" s="6" t="str">
        <f>A9</f>
        <v>Halstead Leopards</v>
      </c>
      <c r="AE2" s="7"/>
      <c r="AF2" s="8"/>
      <c r="AG2" s="6" t="str">
        <f>A12</f>
        <v>Langton Pisces</v>
      </c>
      <c r="AH2" s="7"/>
      <c r="AI2" s="8"/>
      <c r="AJ2" s="6" t="str">
        <f>A15</f>
        <v>Langton Sagittarius</v>
      </c>
      <c r="AK2" s="7"/>
      <c r="AL2" s="8"/>
      <c r="AM2" s="6" t="s">
        <v>7</v>
      </c>
      <c r="AN2" s="7"/>
      <c r="AO2" s="8"/>
      <c r="AP2" s="6" t="str">
        <f>A21</f>
        <v>Wealden Jaguars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67</v>
      </c>
      <c r="AW2" s="75" t="s">
        <v>68</v>
      </c>
      <c r="AX2" s="7" t="s">
        <v>69</v>
      </c>
      <c r="AY2" s="9" t="s">
        <v>70</v>
      </c>
      <c r="AZ2" s="5" t="s">
        <v>71</v>
      </c>
      <c r="BA2" s="83" t="s">
        <v>5</v>
      </c>
      <c r="BB2" s="9" t="s">
        <v>72</v>
      </c>
    </row>
    <row r="3" spans="1:54" ht="24.95" customHeight="1">
      <c r="A3" s="97" t="s">
        <v>39</v>
      </c>
      <c r="B3" s="12"/>
      <c r="C3" s="13"/>
      <c r="D3" s="14"/>
      <c r="E3" s="52"/>
      <c r="F3" s="15"/>
      <c r="G3" s="15"/>
      <c r="H3" s="56"/>
      <c r="I3" s="16"/>
      <c r="J3" s="57"/>
      <c r="K3" s="56">
        <v>21</v>
      </c>
      <c r="L3" s="16"/>
      <c r="M3" s="57"/>
      <c r="N3" s="56"/>
      <c r="O3" s="16"/>
      <c r="P3" s="57"/>
      <c r="Q3" s="56"/>
      <c r="R3" s="16"/>
      <c r="S3" s="57"/>
      <c r="T3" s="92"/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5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1</v>
      </c>
      <c r="AS4" s="23">
        <f>COUNTIF(B4:AQ4,5)</f>
        <v>1</v>
      </c>
      <c r="AT4" s="68">
        <f>COUNTIF(B4:AQ4,3)</f>
        <v>0</v>
      </c>
      <c r="AU4" s="23">
        <f>AR4-AS4-AT4</f>
        <v>0</v>
      </c>
      <c r="AV4" s="64">
        <f>SUM(B3:AQ3)</f>
        <v>21</v>
      </c>
      <c r="AW4" s="68">
        <f>SUM(B5:AQ5)</f>
        <v>7</v>
      </c>
      <c r="AX4" s="23">
        <f>AV4-AW4</f>
        <v>14</v>
      </c>
      <c r="AY4" s="78">
        <f>AV4/AW4</f>
        <v>3</v>
      </c>
      <c r="AZ4" s="51"/>
      <c r="BA4" s="85">
        <f>SUM(B4:AQ4)+AZ4</f>
        <v>5</v>
      </c>
      <c r="BB4" s="24">
        <f>RANK(BA4,$BA$3:$BA$23,0)</f>
        <v>4</v>
      </c>
    </row>
    <row r="5" spans="1:54" ht="24.95" customHeight="1">
      <c r="A5" s="98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>
        <v>7</v>
      </c>
      <c r="N5" s="29"/>
      <c r="O5" s="30"/>
      <c r="P5" s="58"/>
      <c r="Q5" s="29"/>
      <c r="R5" s="30"/>
      <c r="S5" s="58"/>
      <c r="T5" s="30"/>
      <c r="U5" s="30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 t="s">
        <v>37</v>
      </c>
      <c r="B6" s="59"/>
      <c r="C6" s="16"/>
      <c r="D6" s="57"/>
      <c r="E6" s="34"/>
      <c r="F6" s="34"/>
      <c r="G6" s="35"/>
      <c r="H6" s="55"/>
      <c r="K6" s="56"/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5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 t="str">
        <f t="shared" ref="I7" si="13">IF(ISBLANK(H6),"",IF(H6="W",5,IF(H6="L",0,IF(H6&gt;J8,5,IF(H6=J8,3,IF(H6&gt;J8-4,2,IF(H6&gt;=J8/2,1,0)))))))</f>
        <v/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0</v>
      </c>
      <c r="AS7" s="23">
        <f>COUNTIF(B7:AQ7,5)</f>
        <v>0</v>
      </c>
      <c r="AT7" s="68">
        <f>COUNTIF(B7:AQ7,3)</f>
        <v>0</v>
      </c>
      <c r="AU7" s="23">
        <f>AR7-AS7-AT7</f>
        <v>0</v>
      </c>
      <c r="AV7" s="64">
        <f>SUM(B6:AQ6)</f>
        <v>0</v>
      </c>
      <c r="AW7" s="68">
        <f>SUM(B8:AQ8)</f>
        <v>0</v>
      </c>
      <c r="AX7" s="23">
        <f>AV7-AW7</f>
        <v>0</v>
      </c>
      <c r="AY7" s="78" t="e">
        <f>AV7/AW7</f>
        <v>#DIV/0!</v>
      </c>
      <c r="AZ7" s="51"/>
      <c r="BA7" s="85">
        <f>SUM(B7:AQ7)+AZ7</f>
        <v>0</v>
      </c>
      <c r="BB7" s="24">
        <f>RANK(BA7,$BA$3:$BA$23,0)</f>
        <v>6</v>
      </c>
    </row>
    <row r="8" spans="1:54" ht="24.95" customHeight="1">
      <c r="A8" s="98"/>
      <c r="B8" s="31"/>
      <c r="C8" s="30"/>
      <c r="D8" s="58"/>
      <c r="E8" s="27"/>
      <c r="F8" s="27"/>
      <c r="G8" s="28"/>
      <c r="H8" s="29"/>
      <c r="I8" s="30"/>
      <c r="J8" s="54"/>
      <c r="K8" s="29"/>
      <c r="L8" s="30"/>
      <c r="M8" s="58"/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41</v>
      </c>
      <c r="B9" s="59"/>
      <c r="C9" s="16"/>
      <c r="D9" s="57"/>
      <c r="E9" s="56"/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/>
      <c r="R9" s="16"/>
      <c r="S9" s="57"/>
      <c r="T9" s="92">
        <v>12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5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 t="str">
        <f t="shared" ref="F10" si="25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 t="str">
        <f t="shared" ref="L10" si="26">IF(ISBLANK(K9),"",IF(K9="W",5,IF(K9="L",0,IF(K9&gt;M11,5,IF(K9=M11,3,IF(K9&gt;M11-4,2,IF(K9&gt;=M11/2,1,0)))))))</f>
        <v/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>
        <f t="shared" ref="U10" si="29">IF(ISBLANK(T9),"",IF(T9="W",5,IF(T9="L",0,IF(T9&gt;V11,5,IF(T9=V11,3,IF(T9&gt;V11-4,2,IF(T9&gt;=V11/2,1,0)))))))</f>
        <v>0</v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1</v>
      </c>
      <c r="AS10" s="23">
        <f>COUNTIF(B10:AQ10,5)</f>
        <v>0</v>
      </c>
      <c r="AT10" s="68">
        <f>COUNTIF(B10:AQ10,3)</f>
        <v>0</v>
      </c>
      <c r="AU10" s="23">
        <f>AR10-AS10-AT10</f>
        <v>1</v>
      </c>
      <c r="AV10" s="64">
        <f>SUM(B9:AQ9)</f>
        <v>12</v>
      </c>
      <c r="AW10" s="68">
        <f>SUM(B11:AQ11)</f>
        <v>25</v>
      </c>
      <c r="AX10" s="23">
        <f>AV10-AW10</f>
        <v>-13</v>
      </c>
      <c r="AY10" s="78">
        <f>AV10/AW10</f>
        <v>0.48</v>
      </c>
      <c r="AZ10" s="51"/>
      <c r="BA10" s="85">
        <f>SUM(B10:AQ10)+AZ10</f>
        <v>0</v>
      </c>
      <c r="BB10" s="24">
        <f>RANK(BA10,$BA$3:$BA$23,0)</f>
        <v>6</v>
      </c>
    </row>
    <row r="11" spans="1:54" ht="24.95" customHeight="1">
      <c r="A11" s="98"/>
      <c r="B11" s="31"/>
      <c r="C11" s="30"/>
      <c r="D11" s="58"/>
      <c r="E11" s="29"/>
      <c r="F11" s="30"/>
      <c r="G11" s="58"/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/>
      <c r="T11" s="30"/>
      <c r="U11" s="30"/>
      <c r="V11" s="53">
        <v>25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99" t="s">
        <v>42</v>
      </c>
      <c r="B12" s="59">
        <v>7</v>
      </c>
      <c r="C12" s="16"/>
      <c r="D12" s="57"/>
      <c r="E12" s="56"/>
      <c r="F12" s="16"/>
      <c r="G12" s="57"/>
      <c r="H12" s="56"/>
      <c r="I12" s="16"/>
      <c r="J12" s="57"/>
      <c r="K12" s="37"/>
      <c r="L12" s="37"/>
      <c r="M12" s="38"/>
      <c r="N12" s="56">
        <v>22</v>
      </c>
      <c r="O12" s="16"/>
      <c r="P12" s="57"/>
      <c r="Q12" s="56"/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5"/>
      <c r="B13" s="25"/>
      <c r="C13" s="22">
        <f t="shared" ref="C13" si="36">IF(ISBLANK(B12),"",IF(B12="W",5,IF(B12="L",0,IF(B12&gt;D14,5,IF(B12=D14,3,IF(B12&gt;D14-4,2,IF(B12&gt;=D14/2,1,0)))))))</f>
        <v>0</v>
      </c>
      <c r="D13" s="23"/>
      <c r="E13" s="21"/>
      <c r="F13" s="22" t="str">
        <f t="shared" ref="F13" si="37">IF(ISBLANK(E12),"",IF(E12="W",5,IF(E12="L",0,IF(E12&gt;G14,5,IF(E12=G14,3,IF(E12&gt;G14-4,2,IF(E12&gt;=G14/2,1,0)))))))</f>
        <v/>
      </c>
      <c r="G13" s="23"/>
      <c r="H13" s="21"/>
      <c r="I13" s="22" t="str">
        <f t="shared" ref="I13" si="38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>
        <f t="shared" ref="O13" si="39">IF(ISBLANK(N12),"",IF(N12="W",5,IF(N12="L",0,IF(N12&gt;P14,5,IF(N12=P14,3,IF(N12&gt;P14-4,2,IF(N12&gt;=P14/2,1,0)))))))</f>
        <v>2</v>
      </c>
      <c r="P13" s="23"/>
      <c r="Q13" s="21"/>
      <c r="R13" s="22" t="str">
        <f t="shared" ref="R13" si="40">IF(ISBLANK(Q12),"",IF(Q12="W",5,IF(Q12="L",0,IF(Q12&gt;S14,5,IF(Q12=S14,3,IF(Q12&gt;S14-4,2,IF(Q12&gt;=S14/2,1,0)))))))</f>
        <v/>
      </c>
      <c r="S13" s="23"/>
      <c r="T13" s="22"/>
      <c r="U13" s="22" t="str">
        <f t="shared" ref="U13" si="41">IF(ISBLANK(T12),"",IF(T12="W",5,IF(T12="L",0,IF(T12&gt;V14,5,IF(T12=V14,3,IF(T12&gt;V14-4,2,IF(T12&gt;=V14/2,1,0)))))))</f>
        <v/>
      </c>
      <c r="V13" s="24"/>
      <c r="W13" s="25"/>
      <c r="X13" s="22" t="str">
        <f t="shared" ref="X13" si="42">IF(ISBLANK(W12),"",IF(W12="W",5,IF(W12="L",0,IF(W12&gt;Y14,5,IF(W12=Y14,3,IF(W12&gt;Y14-4,2,IF(W12&gt;=Y14/2,1,0)))))))</f>
        <v/>
      </c>
      <c r="Y13" s="23"/>
      <c r="Z13" s="21"/>
      <c r="AA13" s="22" t="str">
        <f t="shared" ref="AA13" si="43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5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6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7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0</v>
      </c>
      <c r="AT13" s="68">
        <f>COUNTIF(B13:AQ13,3)</f>
        <v>0</v>
      </c>
      <c r="AU13" s="23">
        <f>AR13-AS13-AT13</f>
        <v>2</v>
      </c>
      <c r="AV13" s="64">
        <f>SUM(B12:AQ12)</f>
        <v>29</v>
      </c>
      <c r="AW13" s="68">
        <f>SUM(B14:AQ14)</f>
        <v>45</v>
      </c>
      <c r="AX13" s="23">
        <f>AV13-AW13</f>
        <v>-16</v>
      </c>
      <c r="AY13" s="78">
        <f>AV13/AW13</f>
        <v>0.64444444444444449</v>
      </c>
      <c r="AZ13" s="51"/>
      <c r="BA13" s="85">
        <f>SUM(B13:AQ13)+AZ13</f>
        <v>2</v>
      </c>
      <c r="BB13" s="24">
        <f>RANK(BA13,$BA$3:$BA$23,0)</f>
        <v>5</v>
      </c>
    </row>
    <row r="14" spans="1:54" ht="24.95" customHeight="1">
      <c r="A14" s="98"/>
      <c r="B14" s="31"/>
      <c r="C14" s="30"/>
      <c r="D14" s="58">
        <v>21</v>
      </c>
      <c r="E14" s="29"/>
      <c r="F14" s="30"/>
      <c r="G14" s="58"/>
      <c r="H14" s="29"/>
      <c r="I14" s="30"/>
      <c r="J14" s="58"/>
      <c r="K14" s="41"/>
      <c r="L14" s="41"/>
      <c r="M14" s="42"/>
      <c r="N14" s="29"/>
      <c r="O14" s="30"/>
      <c r="P14" s="58">
        <v>24</v>
      </c>
      <c r="Q14" s="29"/>
      <c r="R14" s="30"/>
      <c r="S14" s="58"/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99" t="s">
        <v>43</v>
      </c>
      <c r="B15" s="59"/>
      <c r="C15" s="16"/>
      <c r="D15" s="57"/>
      <c r="E15" s="56"/>
      <c r="F15" s="16"/>
      <c r="G15" s="57"/>
      <c r="H15" s="56"/>
      <c r="I15" s="16"/>
      <c r="J15" s="57"/>
      <c r="K15" s="56">
        <v>24</v>
      </c>
      <c r="L15" s="16"/>
      <c r="M15" s="57"/>
      <c r="N15" s="90"/>
      <c r="O15" s="90"/>
      <c r="P15" s="91"/>
      <c r="Q15" s="56">
        <v>12</v>
      </c>
      <c r="R15" s="16"/>
      <c r="S15" s="57"/>
      <c r="T15" s="92"/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5"/>
      <c r="B16" s="25"/>
      <c r="C16" s="22" t="str">
        <f t="shared" ref="C16" si="48">IF(ISBLANK(B15),"",IF(B15="W",5,IF(B15="L",0,IF(B15&gt;D17,5,IF(B15=D17,3,IF(B15&gt;D17-4,2,IF(B15&gt;=D17/2,1,0)))))))</f>
        <v/>
      </c>
      <c r="D16" s="23"/>
      <c r="E16" s="21"/>
      <c r="F16" s="22" t="str">
        <f t="shared" ref="F16" si="49">IF(ISBLANK(E15),"",IF(E15="W",5,IF(E15="L",0,IF(E15&gt;G17,5,IF(E15=G17,3,IF(E15&gt;G17-4,2,IF(E15&gt;=G17/2,1,0)))))))</f>
        <v/>
      </c>
      <c r="G16" s="23"/>
      <c r="H16" s="21"/>
      <c r="I16" s="22" t="str">
        <f t="shared" ref="I16" si="50">IF(ISBLANK(H15),"",IF(H15="W",5,IF(H15="L",0,IF(H15&gt;J17,5,IF(H15=J17,3,IF(H15&gt;J17-4,2,IF(H15&gt;=J17/2,1,0)))))))</f>
        <v/>
      </c>
      <c r="J16" s="23"/>
      <c r="K16" s="21"/>
      <c r="L16" s="22">
        <f t="shared" ref="L16" si="51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52">IF(ISBLANK(Q15),"",IF(Q15="W",5,IF(Q15="L",0,IF(Q15&gt;S17,5,IF(Q15=S17,3,IF(Q15&gt;S17-4,2,IF(Q15&gt;=S17/2,1,0)))))))</f>
        <v>1</v>
      </c>
      <c r="S16" s="23"/>
      <c r="T16" s="22"/>
      <c r="U16" s="22" t="str">
        <f t="shared" ref="U16" si="53">IF(ISBLANK(T15),"",IF(T15="W",5,IF(T15="L",0,IF(T15&gt;V17,5,IF(T15=V17,3,IF(T15&gt;V17-4,2,IF(T15&gt;=V17/2,1,0)))))))</f>
        <v/>
      </c>
      <c r="V16" s="24"/>
      <c r="W16" s="25"/>
      <c r="X16" s="22" t="str">
        <f t="shared" ref="X16" si="54">IF(ISBLANK(W15),"",IF(W15="W",5,IF(W15="L",0,IF(W15&gt;Y17,5,IF(W15=Y17,3,IF(W15&gt;Y17-4,2,IF(W15&gt;=Y17/2,1,0)))))))</f>
        <v/>
      </c>
      <c r="Y16" s="23"/>
      <c r="Z16" s="21"/>
      <c r="AA16" s="22" t="str">
        <f t="shared" ref="AA16" si="55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6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7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8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9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1</v>
      </c>
      <c r="AT16" s="68">
        <f>COUNTIF(B16:AQ16,3)</f>
        <v>0</v>
      </c>
      <c r="AU16" s="23">
        <f>AR16-AS16-AT16</f>
        <v>1</v>
      </c>
      <c r="AV16" s="64">
        <f>SUM(B15:AQ15)</f>
        <v>36</v>
      </c>
      <c r="AW16" s="68">
        <f>SUM(B17:AQ17)</f>
        <v>38</v>
      </c>
      <c r="AX16" s="23">
        <f>AV16-AW16</f>
        <v>-2</v>
      </c>
      <c r="AY16" s="78">
        <f>AV16/AW16</f>
        <v>0.94736842105263153</v>
      </c>
      <c r="AZ16" s="51"/>
      <c r="BA16" s="85">
        <f>SUM(B16:AQ16)+AZ16</f>
        <v>6</v>
      </c>
      <c r="BB16" s="24">
        <f>RANK(BA16,$BA$3:$BA$23,0)</f>
        <v>2</v>
      </c>
    </row>
    <row r="17" spans="1:54" ht="24.95" customHeight="1">
      <c r="A17" s="98"/>
      <c r="B17" s="31"/>
      <c r="C17" s="30"/>
      <c r="D17" s="58"/>
      <c r="E17" s="29"/>
      <c r="F17" s="30"/>
      <c r="G17" s="58"/>
      <c r="H17" s="29"/>
      <c r="I17" s="30"/>
      <c r="J17" s="58"/>
      <c r="K17" s="29"/>
      <c r="L17" s="30"/>
      <c r="M17" s="58">
        <v>22</v>
      </c>
      <c r="N17" s="41"/>
      <c r="O17" s="41"/>
      <c r="P17" s="42"/>
      <c r="Q17" s="29"/>
      <c r="R17" s="30"/>
      <c r="S17" s="58">
        <v>16</v>
      </c>
      <c r="T17" s="30"/>
      <c r="U17" s="30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99" t="s">
        <v>38</v>
      </c>
      <c r="B18" s="59"/>
      <c r="C18" s="16"/>
      <c r="D18" s="57"/>
      <c r="E18" s="56"/>
      <c r="F18" s="16"/>
      <c r="G18" s="57"/>
      <c r="H18" s="56"/>
      <c r="I18" s="16"/>
      <c r="J18" s="57"/>
      <c r="K18" s="56"/>
      <c r="L18" s="16"/>
      <c r="M18" s="57"/>
      <c r="N18" s="56">
        <v>16</v>
      </c>
      <c r="O18" s="16"/>
      <c r="P18" s="57"/>
      <c r="Q18" s="90"/>
      <c r="R18" s="90"/>
      <c r="S18" s="91"/>
      <c r="T18" s="92">
        <v>23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5"/>
      <c r="B19" s="25"/>
      <c r="C19" s="22" t="str">
        <f t="shared" ref="C19" si="60">IF(ISBLANK(B18),"",IF(B18="W",5,IF(B18="L",0,IF(B18&gt;D20,5,IF(B18=D20,3,IF(B18&gt;D20-4,2,IF(B18&gt;=D20/2,1,0)))))))</f>
        <v/>
      </c>
      <c r="D19" s="23"/>
      <c r="E19" s="21"/>
      <c r="F19" s="22" t="str">
        <f t="shared" ref="F19" si="61">IF(ISBLANK(E18),"",IF(E18="W",5,IF(E18="L",0,IF(E18&gt;G20,5,IF(E18=G20,3,IF(E18&gt;G20-4,2,IF(E18&gt;=G20/2,1,0)))))))</f>
        <v/>
      </c>
      <c r="G19" s="23"/>
      <c r="H19" s="21"/>
      <c r="I19" s="22" t="str">
        <f t="shared" ref="I19" si="62">IF(ISBLANK(H18),"",IF(H18="W",5,IF(H18="L",0,IF(H18&gt;J20,5,IF(H18=J20,3,IF(H18&gt;J20-4,2,IF(H18&gt;=J20/2,1,0)))))))</f>
        <v/>
      </c>
      <c r="J19" s="23"/>
      <c r="K19" s="21"/>
      <c r="L19" s="22" t="str">
        <f t="shared" ref="L19" si="63">IF(ISBLANK(K18),"",IF(K18="W",5,IF(K18="L",0,IF(K18&gt;M20,5,IF(K18=M20,3,IF(K18&gt;M20-4,2,IF(K18&gt;=M20/2,1,0)))))))</f>
        <v/>
      </c>
      <c r="M19" s="23"/>
      <c r="N19" s="21"/>
      <c r="O19" s="22">
        <f t="shared" ref="O19" si="64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65">IF(ISBLANK(T18),"",IF(T18="W",5,IF(T18="L",0,IF(T18&gt;V20,5,IF(T18=V20,3,IF(T18&gt;V20-4,2,IF(T18&gt;=V20/2,1,0)))))))</f>
        <v>5</v>
      </c>
      <c r="V19" s="23"/>
      <c r="W19" s="25"/>
      <c r="X19" s="22" t="str">
        <f t="shared" ref="X19" si="66">IF(ISBLANK(W18),"",IF(W18="W",5,IF(W18="L",0,IF(W18&gt;Y20,5,IF(W18=Y20,3,IF(W18&gt;Y20-4,2,IF(W18&gt;=Y20/2,1,0)))))))</f>
        <v/>
      </c>
      <c r="Y19" s="23"/>
      <c r="Z19" s="21"/>
      <c r="AA19" s="22" t="str">
        <f t="shared" ref="AA19" si="67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70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1">IF(ISBLANK(AO18),"",IF(AO18="W",5,IF(AO18="L",0,IF(AO18&gt;AQ20,5,IF(AO18=AQ20,3,IF(AO18&gt;AQ20-4,2,IF(AO18&gt;=AQ20/2,1,0)))))))</f>
        <v/>
      </c>
      <c r="AQ19" s="24"/>
      <c r="AR19" s="64">
        <f>12-(COUNTBLANK(B19:AQ19)-30)</f>
        <v>2</v>
      </c>
      <c r="AS19" s="23">
        <f>COUNTIF(B19:AQ19,5)</f>
        <v>2</v>
      </c>
      <c r="AT19" s="68">
        <f>COUNTIF(B19:AQ19,3)</f>
        <v>0</v>
      </c>
      <c r="AU19" s="23">
        <f>AR19-AS19-AT19</f>
        <v>0</v>
      </c>
      <c r="AV19" s="64">
        <f>SUM(B18:AQ18)</f>
        <v>39</v>
      </c>
      <c r="AW19" s="68">
        <f>SUM(B20:AQ20)</f>
        <v>28</v>
      </c>
      <c r="AX19" s="23">
        <f>AV19-AW19</f>
        <v>11</v>
      </c>
      <c r="AY19" s="78">
        <f>AV19/AW19</f>
        <v>1.3928571428571428</v>
      </c>
      <c r="AZ19" s="51"/>
      <c r="BA19" s="85">
        <f>SUM(B19:AQ19)+AZ19</f>
        <v>10</v>
      </c>
      <c r="BB19" s="24">
        <f>RANK(BA19,$BA$3:$BA$23,0)</f>
        <v>1</v>
      </c>
    </row>
    <row r="20" spans="1:54" ht="24.95" customHeight="1">
      <c r="A20" s="98"/>
      <c r="B20" s="31"/>
      <c r="C20" s="30"/>
      <c r="D20" s="58"/>
      <c r="E20" s="29"/>
      <c r="F20" s="30"/>
      <c r="G20" s="58"/>
      <c r="H20" s="29"/>
      <c r="I20" s="30"/>
      <c r="J20" s="58"/>
      <c r="K20" s="29"/>
      <c r="L20" s="30"/>
      <c r="M20" s="58"/>
      <c r="N20" s="29"/>
      <c r="O20" s="30"/>
      <c r="P20" s="58">
        <v>12</v>
      </c>
      <c r="Q20" s="41"/>
      <c r="R20" s="41"/>
      <c r="S20" s="42"/>
      <c r="T20" s="30"/>
      <c r="U20" s="30"/>
      <c r="V20" s="58">
        <v>16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5" t="s">
        <v>40</v>
      </c>
      <c r="B21" s="89"/>
      <c r="D21" s="33"/>
      <c r="E21" s="55"/>
      <c r="G21" s="33"/>
      <c r="H21" s="55">
        <v>25</v>
      </c>
      <c r="J21" s="33"/>
      <c r="K21" s="55"/>
      <c r="M21" s="33"/>
      <c r="N21" s="55"/>
      <c r="P21" s="33"/>
      <c r="Q21" s="55">
        <v>16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5"/>
      <c r="B22" s="25"/>
      <c r="C22" s="22" t="str">
        <f t="shared" ref="C22" si="72">IF(ISBLANK(B21),"",IF(B21="W",5,IF(B21="L",0,IF(B21&gt;D23,5,IF(B21=D23,3,IF(B21&gt;D23-4,2,IF(B21&gt;=D23/2,1,0)))))))</f>
        <v/>
      </c>
      <c r="D22" s="23"/>
      <c r="E22" s="21"/>
      <c r="F22" s="22" t="str">
        <f t="shared" ref="F22" si="73">IF(ISBLANK(E21),"",IF(E21="W",5,IF(E21="L",0,IF(E21&gt;G23,5,IF(E21=G23,3,IF(E21&gt;G23-4,2,IF(E21&gt;=G23/2,1,0)))))))</f>
        <v/>
      </c>
      <c r="G22" s="23"/>
      <c r="H22" s="21"/>
      <c r="I22" s="22">
        <f t="shared" ref="I22" si="74">IF(ISBLANK(H21),"",IF(H21="W",5,IF(H21="L",0,IF(H21&gt;J23,5,IF(H21=J23,3,IF(H21&gt;J23-4,2,IF(H21&gt;=J23/2,1,0)))))))</f>
        <v>5</v>
      </c>
      <c r="J22" s="23"/>
      <c r="K22" s="21"/>
      <c r="L22" s="22" t="str">
        <f t="shared" ref="L22" si="75">IF(ISBLANK(K21),"",IF(K21="W",5,IF(K21="L",0,IF(K21&gt;M23,5,IF(K21=M23,3,IF(K21&gt;M23-4,2,IF(K21&gt;=M23/2,1,0)))))))</f>
        <v/>
      </c>
      <c r="M22" s="23"/>
      <c r="N22" s="21"/>
      <c r="O22" s="22" t="str">
        <f t="shared" ref="O22" si="76">IF(ISBLANK(N21),"",IF(N21="W",5,IF(N21="L",0,IF(N21&gt;P23,5,IF(N21=P23,3,IF(N21&gt;P23-4,2,IF(N21&gt;=P23/2,1,0)))))))</f>
        <v/>
      </c>
      <c r="P22" s="23"/>
      <c r="Q22" s="21"/>
      <c r="R22" s="22">
        <f t="shared" ref="R22" si="77">IF(ISBLANK(Q21),"",IF(Q21="W",5,IF(Q21="L",0,IF(Q21&gt;S23,5,IF(Q21=S23,3,IF(Q21&gt;S23-4,2,IF(Q21&gt;=S23/2,1,0)))))))</f>
        <v>1</v>
      </c>
      <c r="S22" s="23"/>
      <c r="T22" s="39"/>
      <c r="U22" s="39"/>
      <c r="V22" s="44"/>
      <c r="W22" s="25"/>
      <c r="X22" s="22" t="str">
        <f t="shared" ref="X22" si="78">IF(ISBLANK(W21),"",IF(W21="W",5,IF(W21="L",0,IF(W21&gt;Y23,5,IF(W21=Y23,3,IF(W21&gt;Y23-4,2,IF(W21&gt;=Y23/2,1,0)))))))</f>
        <v/>
      </c>
      <c r="Y22" s="23"/>
      <c r="Z22" s="21"/>
      <c r="AA22" s="22" t="str">
        <f t="shared" ref="AA22" si="79">IF(ISBLANK(Z21),"",IF(Z21="W",5,IF(Z21="L",0,IF(Z21&gt;AB23,5,IF(Z21=AB23,3,IF(Z21&gt;AB23-4,2,IF(Z21&gt;=AB23/2,1,0)))))))</f>
        <v/>
      </c>
      <c r="AB22" s="23"/>
      <c r="AC22" s="21"/>
      <c r="AD22" s="22" t="str">
        <f t="shared" ref="AD22" si="80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1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2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3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2</v>
      </c>
      <c r="AS22" s="23">
        <f>COUNTIF(B22:AQ22,5)</f>
        <v>1</v>
      </c>
      <c r="AT22" s="68">
        <f>COUNTIF(B22:AQ22,3)</f>
        <v>0</v>
      </c>
      <c r="AU22" s="23">
        <f>AR22-AS22-AT22</f>
        <v>1</v>
      </c>
      <c r="AV22" s="64">
        <f>SUM(B21:AQ21)</f>
        <v>41</v>
      </c>
      <c r="AW22" s="68">
        <f>SUM(B23:AQ23)</f>
        <v>35</v>
      </c>
      <c r="AX22" s="23">
        <f>AV22-AW22</f>
        <v>6</v>
      </c>
      <c r="AY22" s="78">
        <f>AV22/AW22</f>
        <v>1.1714285714285715</v>
      </c>
      <c r="AZ22" s="51"/>
      <c r="BA22" s="85">
        <f>SUM(B22:AQ22)+AZ22</f>
        <v>6</v>
      </c>
      <c r="BB22" s="24">
        <f>RANK(BA22,$BA$3:$BA$23,0)</f>
        <v>2</v>
      </c>
    </row>
    <row r="23" spans="1:54" ht="24.95" customHeight="1" thickBot="1">
      <c r="A23" s="96"/>
      <c r="B23" s="45"/>
      <c r="C23" s="46"/>
      <c r="D23" s="60"/>
      <c r="E23" s="47"/>
      <c r="F23" s="46"/>
      <c r="G23" s="60"/>
      <c r="H23" s="47"/>
      <c r="I23" s="46"/>
      <c r="J23" s="60">
        <v>12</v>
      </c>
      <c r="K23" s="47"/>
      <c r="L23" s="46"/>
      <c r="M23" s="60"/>
      <c r="N23" s="47"/>
      <c r="O23" s="46"/>
      <c r="P23" s="60"/>
      <c r="Q23" s="47"/>
      <c r="R23" s="46"/>
      <c r="S23" s="60">
        <v>23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76</v>
      </c>
      <c r="AS25" s="76">
        <f>SUM(AS3:AS23)</f>
        <v>5</v>
      </c>
      <c r="AT25" s="76"/>
      <c r="AU25" s="76">
        <f>SUM(AU3:AU23)</f>
        <v>5</v>
      </c>
      <c r="AV25" s="76">
        <f>SUM(AV3:AV23)</f>
        <v>178</v>
      </c>
      <c r="AW25" s="76">
        <f>SUM(AW3:AW23)</f>
        <v>178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EFA6-6708-404A-A582-5E83B472DB3B}">
  <sheetPr>
    <pageSetUpPr fitToPage="1"/>
  </sheetPr>
  <dimension ref="A1:BB22"/>
  <sheetViews>
    <sheetView zoomScale="91" zoomScaleNormal="9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44</v>
      </c>
      <c r="B2" s="5"/>
      <c r="C2" s="6" t="str">
        <f>A3</f>
        <v>BG Firebirds</v>
      </c>
      <c r="D2" s="7"/>
      <c r="E2" s="8"/>
      <c r="F2" s="6" t="str">
        <f>A6</f>
        <v>CFX Rooks</v>
      </c>
      <c r="G2" s="7"/>
      <c r="H2" s="8"/>
      <c r="I2" s="6" t="str">
        <f>A9</f>
        <v>Jets 2</v>
      </c>
      <c r="J2" s="7"/>
      <c r="K2" s="8"/>
      <c r="L2" s="6" t="str">
        <f>A12</f>
        <v>KCNC Juniors 4</v>
      </c>
      <c r="M2" s="7"/>
      <c r="N2" s="8"/>
      <c r="O2" s="6" t="str">
        <f>A15</f>
        <v>Otford Pythons</v>
      </c>
      <c r="P2" s="7"/>
      <c r="Q2" s="8"/>
      <c r="R2" s="6" t="str">
        <f>A18</f>
        <v>Wealden Ocelots</v>
      </c>
      <c r="S2" s="7"/>
      <c r="T2" s="10"/>
      <c r="U2" s="6" t="e">
        <f>#REF!</f>
        <v>#REF!</v>
      </c>
      <c r="V2" s="9"/>
      <c r="W2" s="5"/>
      <c r="X2" s="6" t="str">
        <f>A3</f>
        <v>BG Firebirds</v>
      </c>
      <c r="Y2" s="7"/>
      <c r="Z2" s="8"/>
      <c r="AA2" s="6" t="str">
        <f>A6</f>
        <v>CFX Rooks</v>
      </c>
      <c r="AB2" s="7"/>
      <c r="AC2" s="8"/>
      <c r="AD2" s="6" t="str">
        <f>A9</f>
        <v>Jets 2</v>
      </c>
      <c r="AE2" s="7"/>
      <c r="AF2" s="8"/>
      <c r="AG2" s="6" t="str">
        <f>A12</f>
        <v>KCNC Juniors 4</v>
      </c>
      <c r="AH2" s="7"/>
      <c r="AI2" s="8"/>
      <c r="AJ2" s="6" t="str">
        <f>A15</f>
        <v>Otford Pythons</v>
      </c>
      <c r="AK2" s="7"/>
      <c r="AL2" s="8"/>
      <c r="AM2" s="6" t="s">
        <v>7</v>
      </c>
      <c r="AN2" s="7"/>
      <c r="AO2" s="8"/>
      <c r="AP2" s="6" t="e">
        <f>#REF!</f>
        <v>#REF!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67</v>
      </c>
      <c r="AW2" s="75" t="s">
        <v>68</v>
      </c>
      <c r="AX2" s="7" t="s">
        <v>69</v>
      </c>
      <c r="AY2" s="9" t="s">
        <v>70</v>
      </c>
      <c r="AZ2" s="5" t="s">
        <v>71</v>
      </c>
      <c r="BA2" s="83" t="s">
        <v>5</v>
      </c>
      <c r="BB2" s="9" t="s">
        <v>72</v>
      </c>
    </row>
    <row r="3" spans="1:54" ht="24.95" customHeight="1">
      <c r="A3" s="97" t="s">
        <v>45</v>
      </c>
      <c r="B3" s="12"/>
      <c r="C3" s="13"/>
      <c r="D3" s="14"/>
      <c r="E3" s="52"/>
      <c r="F3" s="15"/>
      <c r="G3" s="15"/>
      <c r="H3" s="56">
        <v>11</v>
      </c>
      <c r="I3" s="16"/>
      <c r="J3" s="57"/>
      <c r="K3" s="56"/>
      <c r="L3" s="16"/>
      <c r="M3" s="57"/>
      <c r="N3" s="56">
        <v>6</v>
      </c>
      <c r="O3" s="16"/>
      <c r="P3" s="57"/>
      <c r="Q3" s="56"/>
      <c r="R3" s="16"/>
      <c r="S3" s="57"/>
      <c r="T3" s="92"/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5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0</v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1</v>
      </c>
      <c r="AT4" s="68">
        <f>COUNTIF(B4:AQ4,3)</f>
        <v>0</v>
      </c>
      <c r="AU4" s="23">
        <f>AR4-AS4-AT4</f>
        <v>1</v>
      </c>
      <c r="AV4" s="64">
        <f>SUM(B3:AQ3)</f>
        <v>17</v>
      </c>
      <c r="AW4" s="68">
        <f>SUM(B5:AQ5)</f>
        <v>34</v>
      </c>
      <c r="AX4" s="23">
        <f>AV4-AW4</f>
        <v>-17</v>
      </c>
      <c r="AY4" s="78">
        <f>AV4/AW4</f>
        <v>0.5</v>
      </c>
      <c r="AZ4" s="51"/>
      <c r="BA4" s="85">
        <f>SUM(B4:AQ4)+AZ4</f>
        <v>5</v>
      </c>
      <c r="BB4" s="24">
        <f>RANK(BA4,$BA$3:$BA$20,0)</f>
        <v>1</v>
      </c>
    </row>
    <row r="5" spans="1:54" ht="24.95" customHeight="1">
      <c r="A5" s="98"/>
      <c r="B5" s="26"/>
      <c r="C5" s="27"/>
      <c r="D5" s="28"/>
      <c r="E5" s="29"/>
      <c r="F5" s="30"/>
      <c r="G5" s="54"/>
      <c r="H5" s="29"/>
      <c r="I5" s="30"/>
      <c r="J5" s="58">
        <v>8</v>
      </c>
      <c r="K5" s="29"/>
      <c r="L5" s="30"/>
      <c r="M5" s="58"/>
      <c r="N5" s="29"/>
      <c r="O5" s="30"/>
      <c r="P5" s="58">
        <v>26</v>
      </c>
      <c r="Q5" s="29"/>
      <c r="R5" s="30"/>
      <c r="S5" s="58"/>
      <c r="T5" s="30"/>
      <c r="U5" s="30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 t="s">
        <v>49</v>
      </c>
      <c r="B6" s="59"/>
      <c r="C6" s="16"/>
      <c r="D6" s="57"/>
      <c r="E6" s="34"/>
      <c r="F6" s="34"/>
      <c r="G6" s="35"/>
      <c r="H6" s="55"/>
      <c r="K6" s="56">
        <v>24</v>
      </c>
      <c r="L6" s="16"/>
      <c r="M6" s="57"/>
      <c r="N6" s="56"/>
      <c r="O6" s="16"/>
      <c r="P6" s="57"/>
      <c r="Q6" s="56" t="s">
        <v>74</v>
      </c>
      <c r="R6" s="16" t="s">
        <v>77</v>
      </c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5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 t="str">
        <f t="shared" ref="I7" si="13">IF(ISBLANK(H6),"",IF(H6="W",5,IF(H6="L",0,IF(H6&gt;J8,5,IF(H6=J8,3,IF(H6&gt;J8-4,2,IF(H6&gt;=J8/2,1,0)))))))</f>
        <v/>
      </c>
      <c r="J7" s="22"/>
      <c r="K7" s="21"/>
      <c r="L7" s="22">
        <f t="shared" ref="L7" si="14">IF(ISBLANK(K6),"",IF(K6="W",5,IF(K6="L",0,IF(K6&gt;M8,5,IF(K6=M8,3,IF(K6&gt;M8-4,2,IF(K6&gt;=M8/2,1,0)))))))</f>
        <v>5</v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>
        <f t="shared" ref="R7" si="16">IF(ISBLANK(Q6),"",IF(Q6="W",5,IF(Q6="L",0,IF(Q6&gt;S8,5,IF(Q6=S8,3,IF(Q6&gt;S8-4,2,IF(Q6&gt;=S8/2,1,0)))))))</f>
        <v>0</v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2</v>
      </c>
      <c r="AS7" s="23">
        <f>COUNTIF(B7:AQ7,5)</f>
        <v>1</v>
      </c>
      <c r="AT7" s="68">
        <f>COUNTIF(B7:AQ7,3)</f>
        <v>0</v>
      </c>
      <c r="AU7" s="23">
        <f>AR7-AS7-AT7</f>
        <v>1</v>
      </c>
      <c r="AV7" s="64">
        <f>SUM(B6:AQ6)</f>
        <v>24</v>
      </c>
      <c r="AW7" s="68">
        <f>SUM(B8:AQ8)</f>
        <v>22</v>
      </c>
      <c r="AX7" s="23">
        <f>AV7-AW7</f>
        <v>2</v>
      </c>
      <c r="AY7" s="78">
        <f>AV7/AW7</f>
        <v>1.0909090909090908</v>
      </c>
      <c r="AZ7" s="51"/>
      <c r="BA7" s="85">
        <f>SUM(B7:AQ7)+AZ7</f>
        <v>5</v>
      </c>
      <c r="BB7" s="24">
        <f>RANK(BA7,$BA$3:$BA$20,0)</f>
        <v>1</v>
      </c>
    </row>
    <row r="8" spans="1:54" ht="24.95" customHeight="1">
      <c r="A8" s="98"/>
      <c r="B8" s="31"/>
      <c r="C8" s="30"/>
      <c r="D8" s="58"/>
      <c r="E8" s="27"/>
      <c r="F8" s="27"/>
      <c r="G8" s="28"/>
      <c r="H8" s="29"/>
      <c r="I8" s="30"/>
      <c r="J8" s="54"/>
      <c r="K8" s="29"/>
      <c r="L8" s="30"/>
      <c r="M8" s="58">
        <v>22</v>
      </c>
      <c r="N8" s="29"/>
      <c r="O8" s="30"/>
      <c r="P8" s="58"/>
      <c r="Q8" s="29"/>
      <c r="R8" s="30"/>
      <c r="S8" s="58" t="s">
        <v>73</v>
      </c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48</v>
      </c>
      <c r="B9" s="59">
        <v>8</v>
      </c>
      <c r="C9" s="16"/>
      <c r="D9" s="57"/>
      <c r="E9" s="56"/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/>
      <c r="R9" s="16"/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5"/>
      <c r="B10" s="25"/>
      <c r="C10" s="22">
        <f t="shared" ref="C10" si="24">IF(ISBLANK(B9),"",IF(B9="W",5,IF(B9="L",0,IF(B9&gt;D11,5,IF(B9=D11,3,IF(B9&gt;D11-4,2,IF(B9&gt;=D11/2,1,0)))))))</f>
        <v>2</v>
      </c>
      <c r="D10" s="23"/>
      <c r="E10" s="21"/>
      <c r="F10" s="22" t="str">
        <f t="shared" ref="F10" si="25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 t="str">
        <f t="shared" ref="L10" si="26">IF(ISBLANK(K9),"",IF(K9="W",5,IF(K9="L",0,IF(K9&gt;M11,5,IF(K9=M11,3,IF(K9&gt;M11-4,2,IF(K9&gt;=M11/2,1,0)))))))</f>
        <v/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 t="str">
        <f t="shared" ref="U10" si="29">IF(ISBLANK(T9),"",IF(T9="W",5,IF(T9="L",0,IF(T9&gt;V11,5,IF(T9=V11,3,IF(T9&gt;V11-4,2,IF(T9&gt;=V11/2,1,0)))))))</f>
        <v/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1</v>
      </c>
      <c r="AS10" s="23">
        <f>COUNTIF(B10:AQ10,5)</f>
        <v>0</v>
      </c>
      <c r="AT10" s="68">
        <f>COUNTIF(B10:AQ10,3)</f>
        <v>0</v>
      </c>
      <c r="AU10" s="23">
        <f>AR10-AS10-AT10</f>
        <v>1</v>
      </c>
      <c r="AV10" s="64">
        <f>SUM(B9:AQ9)</f>
        <v>8</v>
      </c>
      <c r="AW10" s="68">
        <f>SUM(B11:AQ11)</f>
        <v>11</v>
      </c>
      <c r="AX10" s="23">
        <f>AV10-AW10</f>
        <v>-3</v>
      </c>
      <c r="AY10" s="78">
        <f>AV10/AW10</f>
        <v>0.72727272727272729</v>
      </c>
      <c r="AZ10" s="51"/>
      <c r="BA10" s="85">
        <f>SUM(B10:AQ10)+AZ10</f>
        <v>2</v>
      </c>
      <c r="BB10" s="24">
        <f>RANK(BA10,$BA$3:$BA$20,0)</f>
        <v>5</v>
      </c>
    </row>
    <row r="11" spans="1:54" ht="24.95" customHeight="1">
      <c r="A11" s="98"/>
      <c r="B11" s="31"/>
      <c r="C11" s="30"/>
      <c r="D11" s="58">
        <v>11</v>
      </c>
      <c r="E11" s="29"/>
      <c r="F11" s="30"/>
      <c r="G11" s="58"/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/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99" t="s">
        <v>46</v>
      </c>
      <c r="B12" s="59"/>
      <c r="C12" s="16"/>
      <c r="D12" s="57"/>
      <c r="E12" s="56">
        <v>22</v>
      </c>
      <c r="F12" s="16"/>
      <c r="G12" s="57"/>
      <c r="H12" s="56"/>
      <c r="I12" s="16"/>
      <c r="J12" s="57"/>
      <c r="K12" s="37"/>
      <c r="L12" s="37"/>
      <c r="M12" s="38"/>
      <c r="N12" s="56"/>
      <c r="O12" s="16"/>
      <c r="P12" s="57"/>
      <c r="Q12" s="56"/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5"/>
      <c r="B13" s="25"/>
      <c r="C13" s="22" t="str">
        <f t="shared" ref="C13" si="36">IF(ISBLANK(B12),"",IF(B12="W",5,IF(B12="L",0,IF(B12&gt;D14,5,IF(B12=D14,3,IF(B12&gt;D14-4,2,IF(B12&gt;=D14/2,1,0)))))))</f>
        <v/>
      </c>
      <c r="D13" s="23"/>
      <c r="E13" s="21"/>
      <c r="F13" s="22">
        <f t="shared" ref="F13" si="37">IF(ISBLANK(E12),"",IF(E12="W",5,IF(E12="L",0,IF(E12&gt;G14,5,IF(E12=G14,3,IF(E12&gt;G14-4,2,IF(E12&gt;=G14/2,1,0)))))))</f>
        <v>2</v>
      </c>
      <c r="G13" s="23"/>
      <c r="H13" s="21"/>
      <c r="I13" s="22" t="str">
        <f t="shared" ref="I13" si="38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 t="str">
        <f t="shared" ref="O13" si="39">IF(ISBLANK(N12),"",IF(N12="W",5,IF(N12="L",0,IF(N12&gt;P14,5,IF(N12=P14,3,IF(N12&gt;P14-4,2,IF(N12&gt;=P14/2,1,0)))))))</f>
        <v/>
      </c>
      <c r="P13" s="23"/>
      <c r="Q13" s="21"/>
      <c r="R13" s="22" t="str">
        <f t="shared" ref="R13" si="40">IF(ISBLANK(Q12),"",IF(Q12="W",5,IF(Q12="L",0,IF(Q12&gt;S14,5,IF(Q12=S14,3,IF(Q12&gt;S14-4,2,IF(Q12&gt;=S14/2,1,0)))))))</f>
        <v/>
      </c>
      <c r="S13" s="23"/>
      <c r="T13" s="22"/>
      <c r="U13" s="22" t="str">
        <f t="shared" ref="U13" si="41">IF(ISBLANK(T12),"",IF(T12="W",5,IF(T12="L",0,IF(T12&gt;V14,5,IF(T12=V14,3,IF(T12&gt;V14-4,2,IF(T12&gt;=V14/2,1,0)))))))</f>
        <v/>
      </c>
      <c r="V13" s="24"/>
      <c r="W13" s="25"/>
      <c r="X13" s="22" t="str">
        <f t="shared" ref="X13" si="42">IF(ISBLANK(W12),"",IF(W12="W",5,IF(W12="L",0,IF(W12&gt;Y14,5,IF(W12=Y14,3,IF(W12&gt;Y14-4,2,IF(W12&gt;=Y14/2,1,0)))))))</f>
        <v/>
      </c>
      <c r="Y13" s="23"/>
      <c r="Z13" s="21"/>
      <c r="AA13" s="22" t="str">
        <f t="shared" ref="AA13" si="43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5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6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7">IF(ISBLANK(AO12),"",IF(AO12="W",5,IF(AO12="L",0,IF(AO12&gt;AQ14,5,IF(AO12=AQ14,3,IF(AO12&gt;AQ14-4,2,IF(AO12&gt;=AQ14/2,1,0)))))))</f>
        <v/>
      </c>
      <c r="AQ13" s="24"/>
      <c r="AR13" s="64">
        <f>12-(COUNTBLANK(B13:AQ13)-30)</f>
        <v>1</v>
      </c>
      <c r="AS13" s="23">
        <f>COUNTIF(B13:AQ13,5)</f>
        <v>0</v>
      </c>
      <c r="AT13" s="68">
        <f>COUNTIF(B13:AQ13,3)</f>
        <v>0</v>
      </c>
      <c r="AU13" s="23">
        <f>AR13-AS13-AT13</f>
        <v>1</v>
      </c>
      <c r="AV13" s="64">
        <f>SUM(B12:AQ12)</f>
        <v>22</v>
      </c>
      <c r="AW13" s="68">
        <f>SUM(B14:AQ14)</f>
        <v>24</v>
      </c>
      <c r="AX13" s="23">
        <f>AV13-AW13</f>
        <v>-2</v>
      </c>
      <c r="AY13" s="78">
        <f>AV13/AW13</f>
        <v>0.91666666666666663</v>
      </c>
      <c r="AZ13" s="51"/>
      <c r="BA13" s="85">
        <f>SUM(B13:AQ13)+AZ13</f>
        <v>2</v>
      </c>
      <c r="BB13" s="24">
        <f>RANK(BA13,$BA$3:$BA$20,0)</f>
        <v>5</v>
      </c>
    </row>
    <row r="14" spans="1:54" ht="24.95" customHeight="1">
      <c r="A14" s="98"/>
      <c r="B14" s="31"/>
      <c r="C14" s="30"/>
      <c r="D14" s="58"/>
      <c r="E14" s="29"/>
      <c r="F14" s="30"/>
      <c r="G14" s="58">
        <v>24</v>
      </c>
      <c r="H14" s="29"/>
      <c r="I14" s="30"/>
      <c r="J14" s="58"/>
      <c r="K14" s="41"/>
      <c r="L14" s="41"/>
      <c r="M14" s="42"/>
      <c r="N14" s="29"/>
      <c r="O14" s="30"/>
      <c r="P14" s="58"/>
      <c r="Q14" s="29"/>
      <c r="R14" s="30"/>
      <c r="S14" s="58"/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99" t="s">
        <v>50</v>
      </c>
      <c r="B15" s="59">
        <v>26</v>
      </c>
      <c r="C15" s="16"/>
      <c r="D15" s="57"/>
      <c r="E15" s="56"/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/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5"/>
      <c r="B16" s="25"/>
      <c r="C16" s="22">
        <f t="shared" ref="C16" si="48">IF(ISBLANK(B15),"",IF(B15="W",5,IF(B15="L",0,IF(B15&gt;D17,5,IF(B15=D17,3,IF(B15&gt;D17-4,2,IF(B15&gt;=D17/2,1,0)))))))</f>
        <v>5</v>
      </c>
      <c r="D16" s="23"/>
      <c r="E16" s="21"/>
      <c r="F16" s="22" t="str">
        <f t="shared" ref="F16" si="49">IF(ISBLANK(E15),"",IF(E15="W",5,IF(E15="L",0,IF(E15&gt;G17,5,IF(E15=G17,3,IF(E15&gt;G17-4,2,IF(E15&gt;=G17/2,1,0)))))))</f>
        <v/>
      </c>
      <c r="G16" s="23"/>
      <c r="H16" s="21"/>
      <c r="I16" s="22" t="str">
        <f t="shared" ref="I16" si="50">IF(ISBLANK(H15),"",IF(H15="W",5,IF(H15="L",0,IF(H15&gt;J17,5,IF(H15=J17,3,IF(H15&gt;J17-4,2,IF(H15&gt;=J17/2,1,0)))))))</f>
        <v/>
      </c>
      <c r="J16" s="23"/>
      <c r="K16" s="21"/>
      <c r="L16" s="22" t="str">
        <f t="shared" ref="L16" si="51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2">IF(ISBLANK(Q15),"",IF(Q15="W",5,IF(Q15="L",0,IF(Q15&gt;S17,5,IF(Q15=S17,3,IF(Q15&gt;S17-4,2,IF(Q15&gt;=S17/2,1,0)))))))</f>
        <v/>
      </c>
      <c r="S16" s="23"/>
      <c r="T16" s="22"/>
      <c r="U16" s="22" t="str">
        <f t="shared" ref="U16" si="53">IF(ISBLANK(T15),"",IF(T15="W",5,IF(T15="L",0,IF(T15&gt;V17,5,IF(T15=V17,3,IF(T15&gt;V17-4,2,IF(T15&gt;=V17/2,1,0)))))))</f>
        <v/>
      </c>
      <c r="V16" s="24"/>
      <c r="W16" s="25"/>
      <c r="X16" s="22" t="str">
        <f t="shared" ref="X16" si="54">IF(ISBLANK(W15),"",IF(W15="W",5,IF(W15="L",0,IF(W15&gt;Y17,5,IF(W15=Y17,3,IF(W15&gt;Y17-4,2,IF(W15&gt;=Y17/2,1,0)))))))</f>
        <v/>
      </c>
      <c r="Y16" s="23"/>
      <c r="Z16" s="21"/>
      <c r="AA16" s="22" t="str">
        <f t="shared" ref="AA16" si="55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6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7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8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9">IF(ISBLANK(AO15),"",IF(AO15="W",5,IF(AO15="L",0,IF(AO15&gt;AQ17,5,IF(AO15=AQ17,3,IF(AO15&gt;AQ17-4,2,IF(AO15&gt;=AQ17/2,1,0)))))))</f>
        <v/>
      </c>
      <c r="AQ16" s="24"/>
      <c r="AR16" s="64">
        <f>12-(COUNTBLANK(B16:AQ16)-30)</f>
        <v>1</v>
      </c>
      <c r="AS16" s="23">
        <f>COUNTIF(B16:AQ16,5)</f>
        <v>1</v>
      </c>
      <c r="AT16" s="68">
        <f>COUNTIF(B16:AQ16,3)</f>
        <v>0</v>
      </c>
      <c r="AU16" s="23">
        <f>AR16-AS16-AT16</f>
        <v>0</v>
      </c>
      <c r="AV16" s="64">
        <f>SUM(B15:AQ15)</f>
        <v>26</v>
      </c>
      <c r="AW16" s="68">
        <f>SUM(B17:AQ17)</f>
        <v>6</v>
      </c>
      <c r="AX16" s="23">
        <f>AV16-AW16</f>
        <v>20</v>
      </c>
      <c r="AY16" s="78">
        <f>AV16/AW16</f>
        <v>4.333333333333333</v>
      </c>
      <c r="AZ16" s="51"/>
      <c r="BA16" s="85">
        <f>SUM(B16:AQ16)+AZ16</f>
        <v>5</v>
      </c>
      <c r="BB16" s="24">
        <f>RANK(BA16,$BA$3:$BA$20,0)</f>
        <v>1</v>
      </c>
    </row>
    <row r="17" spans="1:54" ht="24.95" customHeight="1">
      <c r="A17" s="98"/>
      <c r="B17" s="31"/>
      <c r="C17" s="30"/>
      <c r="D17" s="58">
        <v>6</v>
      </c>
      <c r="E17" s="29"/>
      <c r="F17" s="30"/>
      <c r="G17" s="58"/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99" t="s">
        <v>47</v>
      </c>
      <c r="B18" s="59"/>
      <c r="C18" s="16"/>
      <c r="D18" s="57"/>
      <c r="E18" s="56" t="s">
        <v>73</v>
      </c>
      <c r="F18" s="16"/>
      <c r="G18" s="57"/>
      <c r="H18" s="56"/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5"/>
      <c r="B19" s="25"/>
      <c r="C19" s="22" t="str">
        <f t="shared" ref="C19" si="60">IF(ISBLANK(B18),"",IF(B18="W",5,IF(B18="L",0,IF(B18&gt;D20,5,IF(B18=D20,3,IF(B18&gt;D20-4,2,IF(B18&gt;=D20/2,1,0)))))))</f>
        <v/>
      </c>
      <c r="D19" s="23"/>
      <c r="E19" s="21"/>
      <c r="F19" s="22">
        <f t="shared" ref="F19" si="61">IF(ISBLANK(E18),"",IF(E18="W",5,IF(E18="L",0,IF(E18&gt;G20,5,IF(E18=G20,3,IF(E18&gt;G20-4,2,IF(E18&gt;=G20/2,1,0)))))))</f>
        <v>5</v>
      </c>
      <c r="G19" s="23"/>
      <c r="H19" s="21"/>
      <c r="I19" s="22" t="str">
        <f t="shared" ref="I19" si="62">IF(ISBLANK(H18),"",IF(H18="W",5,IF(H18="L",0,IF(H18&gt;J20,5,IF(H18=J20,3,IF(H18&gt;J20-4,2,IF(H18&gt;=J20/2,1,0)))))))</f>
        <v/>
      </c>
      <c r="J19" s="23"/>
      <c r="K19" s="21"/>
      <c r="L19" s="22" t="str">
        <f t="shared" ref="L19" si="63">IF(ISBLANK(K18),"",IF(K18="W",5,IF(K18="L",0,IF(K18&gt;M20,5,IF(K18=M20,3,IF(K18&gt;M20-4,2,IF(K18&gt;=M20/2,1,0)))))))</f>
        <v/>
      </c>
      <c r="M19" s="23"/>
      <c r="N19" s="21"/>
      <c r="O19" s="22" t="str">
        <f t="shared" ref="O19" si="64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5">IF(ISBLANK(T18),"",IF(T18="W",5,IF(T18="L",0,IF(T18&gt;V20,5,IF(T18=V20,3,IF(T18&gt;V20-4,2,IF(T18&gt;=V20/2,1,0)))))))</f>
        <v/>
      </c>
      <c r="V19" s="23"/>
      <c r="W19" s="25"/>
      <c r="X19" s="22" t="str">
        <f t="shared" ref="X19" si="66">IF(ISBLANK(W18),"",IF(W18="W",5,IF(W18="L",0,IF(W18&gt;Y20,5,IF(W18=Y20,3,IF(W18&gt;Y20-4,2,IF(W18&gt;=Y20/2,1,0)))))))</f>
        <v/>
      </c>
      <c r="Y19" s="23"/>
      <c r="Z19" s="21"/>
      <c r="AA19" s="22" t="str">
        <f t="shared" ref="AA19" si="67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70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1">IF(ISBLANK(AO18),"",IF(AO18="W",5,IF(AO18="L",0,IF(AO18&gt;AQ20,5,IF(AO18=AQ20,3,IF(AO18&gt;AQ20-4,2,IF(AO18&gt;=AQ20/2,1,0)))))))</f>
        <v/>
      </c>
      <c r="AQ19" s="24"/>
      <c r="AR19" s="64">
        <f>12-(COUNTBLANK(B19:AQ19)-30)</f>
        <v>1</v>
      </c>
      <c r="AS19" s="23">
        <f>COUNTIF(B19:AQ19,5)</f>
        <v>1</v>
      </c>
      <c r="AT19" s="68">
        <f>COUNTIF(B19:AQ19,3)</f>
        <v>0</v>
      </c>
      <c r="AU19" s="23">
        <f>AR19-AS19-AT19</f>
        <v>0</v>
      </c>
      <c r="AV19" s="64">
        <f>SUM(B18:AQ18)</f>
        <v>0</v>
      </c>
      <c r="AW19" s="68">
        <f>SUM(B20:AQ20)</f>
        <v>0</v>
      </c>
      <c r="AX19" s="23">
        <f>AV19-AW19</f>
        <v>0</v>
      </c>
      <c r="AY19" s="78" t="e">
        <f>AV19/AW19</f>
        <v>#DIV/0!</v>
      </c>
      <c r="AZ19" s="51"/>
      <c r="BA19" s="85">
        <f>SUM(B19:AQ19)+AZ19</f>
        <v>5</v>
      </c>
      <c r="BB19" s="24">
        <f>RANK(BA19,$BA$3:$BA$20,0)</f>
        <v>1</v>
      </c>
    </row>
    <row r="20" spans="1:54" ht="24.95" customHeight="1" thickBot="1">
      <c r="A20" s="96"/>
      <c r="B20" s="45"/>
      <c r="C20" s="46"/>
      <c r="D20" s="60"/>
      <c r="E20" s="47"/>
      <c r="F20" s="46"/>
      <c r="G20" s="60" t="s">
        <v>74</v>
      </c>
      <c r="H20" s="47"/>
      <c r="I20" s="46"/>
      <c r="J20" s="60"/>
      <c r="K20" s="47"/>
      <c r="L20" s="46"/>
      <c r="M20" s="60"/>
      <c r="N20" s="47"/>
      <c r="O20" s="46"/>
      <c r="P20" s="60"/>
      <c r="Q20" s="48"/>
      <c r="R20" s="48"/>
      <c r="S20" s="93"/>
      <c r="T20" s="46"/>
      <c r="U20" s="46"/>
      <c r="V20" s="60"/>
      <c r="W20" s="45"/>
      <c r="X20" s="46"/>
      <c r="Y20" s="60"/>
      <c r="Z20" s="47"/>
      <c r="AA20" s="46"/>
      <c r="AB20" s="60"/>
      <c r="AC20" s="47"/>
      <c r="AD20" s="46"/>
      <c r="AE20" s="60"/>
      <c r="AF20" s="47"/>
      <c r="AG20" s="46"/>
      <c r="AH20" s="60"/>
      <c r="AI20" s="47"/>
      <c r="AJ20" s="46"/>
      <c r="AK20" s="60"/>
      <c r="AL20" s="48"/>
      <c r="AM20" s="48"/>
      <c r="AN20" s="93"/>
      <c r="AO20" s="47"/>
      <c r="AP20" s="46"/>
      <c r="AQ20" s="94"/>
      <c r="AR20" s="66"/>
      <c r="AS20" s="62"/>
      <c r="AT20" s="70"/>
      <c r="AU20" s="62"/>
      <c r="AV20" s="66"/>
      <c r="AW20" s="70"/>
      <c r="AX20" s="62"/>
      <c r="AY20" s="81"/>
      <c r="AZ20" s="46"/>
      <c r="BA20" s="88"/>
      <c r="BB20" s="50"/>
    </row>
    <row r="22" spans="1:54">
      <c r="AR22" s="76" t="s">
        <v>76</v>
      </c>
      <c r="AS22" s="76">
        <f>SUM(AS3:AS20)</f>
        <v>4</v>
      </c>
      <c r="AT22" s="76"/>
      <c r="AU22" s="76">
        <f>SUM(AU3:AU20)</f>
        <v>4</v>
      </c>
      <c r="AV22" s="76">
        <f>SUM(AV3:AV20)</f>
        <v>97</v>
      </c>
      <c r="AW22" s="76">
        <f>SUM(AW3:AW20)</f>
        <v>97</v>
      </c>
    </row>
  </sheetData>
  <mergeCells count="6"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4EE8-D5A8-C04B-A007-F639BB3A101B}">
  <sheetPr>
    <pageSetUpPr fitToPage="1"/>
  </sheetPr>
  <dimension ref="A1:BB25"/>
  <sheetViews>
    <sheetView zoomScale="89" zoomScaleNormal="89"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A27" sqref="A27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51</v>
      </c>
      <c r="B2" s="5"/>
      <c r="C2" s="6" t="str">
        <f>A3</f>
        <v>BG Fireflies</v>
      </c>
      <c r="D2" s="7"/>
      <c r="E2" s="8"/>
      <c r="F2" s="6" t="str">
        <f>A6</f>
        <v>CFX Hawks</v>
      </c>
      <c r="G2" s="7"/>
      <c r="H2" s="8"/>
      <c r="I2" s="6" t="str">
        <f>A9</f>
        <v>CFX Kites</v>
      </c>
      <c r="J2" s="7"/>
      <c r="K2" s="8"/>
      <c r="L2" s="6" t="str">
        <f>A12</f>
        <v>CFX Owls</v>
      </c>
      <c r="M2" s="7"/>
      <c r="N2" s="8"/>
      <c r="O2" s="6" t="str">
        <f>A15</f>
        <v>CFX Swallows</v>
      </c>
      <c r="P2" s="7"/>
      <c r="Q2" s="8"/>
      <c r="R2" s="6" t="str">
        <f>A18</f>
        <v>KCNC Minis</v>
      </c>
      <c r="S2" s="7"/>
      <c r="T2" s="10"/>
      <c r="U2" s="6" t="str">
        <f>A21</f>
        <v>Otford Comets</v>
      </c>
      <c r="V2" s="9"/>
      <c r="W2" s="5"/>
      <c r="X2" s="6" t="str">
        <f>A3</f>
        <v>BG Fireflies</v>
      </c>
      <c r="Y2" s="7"/>
      <c r="Z2" s="8"/>
      <c r="AA2" s="6" t="str">
        <f>A6</f>
        <v>CFX Hawks</v>
      </c>
      <c r="AB2" s="7"/>
      <c r="AC2" s="8"/>
      <c r="AD2" s="6" t="str">
        <f>A9</f>
        <v>CFX Kites</v>
      </c>
      <c r="AE2" s="7"/>
      <c r="AF2" s="8"/>
      <c r="AG2" s="6" t="str">
        <f>A12</f>
        <v>CFX Owls</v>
      </c>
      <c r="AH2" s="7"/>
      <c r="AI2" s="8"/>
      <c r="AJ2" s="6" t="str">
        <f>A15</f>
        <v>CFX Swallows</v>
      </c>
      <c r="AK2" s="7"/>
      <c r="AL2" s="8"/>
      <c r="AM2" s="6" t="s">
        <v>7</v>
      </c>
      <c r="AN2" s="7"/>
      <c r="AO2" s="8"/>
      <c r="AP2" s="6" t="str">
        <f>A21</f>
        <v>Otford Comets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67</v>
      </c>
      <c r="AW2" s="75" t="s">
        <v>68</v>
      </c>
      <c r="AX2" s="7" t="s">
        <v>69</v>
      </c>
      <c r="AY2" s="9" t="s">
        <v>70</v>
      </c>
      <c r="AZ2" s="5" t="s">
        <v>71</v>
      </c>
      <c r="BA2" s="83" t="s">
        <v>5</v>
      </c>
      <c r="BB2" s="9" t="s">
        <v>72</v>
      </c>
    </row>
    <row r="3" spans="1:54" ht="24.95" customHeight="1">
      <c r="A3" s="97" t="s">
        <v>56</v>
      </c>
      <c r="B3" s="12"/>
      <c r="C3" s="13"/>
      <c r="D3" s="14"/>
      <c r="E3" s="52">
        <v>1</v>
      </c>
      <c r="F3" s="15"/>
      <c r="G3" s="15"/>
      <c r="H3" s="56"/>
      <c r="I3" s="16"/>
      <c r="J3" s="57"/>
      <c r="K3" s="56"/>
      <c r="L3" s="16"/>
      <c r="M3" s="57"/>
      <c r="N3" s="56"/>
      <c r="O3" s="16"/>
      <c r="P3" s="57"/>
      <c r="Q3" s="56">
        <v>1</v>
      </c>
      <c r="R3" s="16"/>
      <c r="S3" s="57"/>
      <c r="T3" s="92"/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5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0</v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>
        <f t="shared" ref="R4" si="4">IF(ISBLANK(Q3),"",IF(Q3="W",5,IF(Q3="L",0,IF(Q3&gt;S5,5,IF(Q3=S5,3,IF(Q3&gt;S5-4,2,IF(Q3&gt;=S5/2,1,0)))))))</f>
        <v>0</v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0</v>
      </c>
      <c r="AT4" s="68">
        <f>COUNTIF(B4:AQ4,3)</f>
        <v>0</v>
      </c>
      <c r="AU4" s="23">
        <f>AR4-AS4-AT4</f>
        <v>2</v>
      </c>
      <c r="AV4" s="64">
        <f>SUM(B3:AQ3)</f>
        <v>2</v>
      </c>
      <c r="AW4" s="68">
        <f>SUM(B5:AQ5)</f>
        <v>34</v>
      </c>
      <c r="AX4" s="23">
        <f>AV4-AW4</f>
        <v>-32</v>
      </c>
      <c r="AY4" s="78">
        <f>AV4/AW4</f>
        <v>5.8823529411764705E-2</v>
      </c>
      <c r="AZ4" s="51"/>
      <c r="BA4" s="85">
        <f>SUM(B4:AQ4)+AZ4</f>
        <v>0</v>
      </c>
      <c r="BB4" s="24">
        <f>RANK(BA4,$BA$3:$BA$23,0)</f>
        <v>6</v>
      </c>
    </row>
    <row r="5" spans="1:54" ht="24.95" customHeight="1">
      <c r="A5" s="98"/>
      <c r="B5" s="26"/>
      <c r="C5" s="27"/>
      <c r="D5" s="28"/>
      <c r="E5" s="29"/>
      <c r="F5" s="30"/>
      <c r="G5" s="54">
        <v>25</v>
      </c>
      <c r="H5" s="29"/>
      <c r="I5" s="30"/>
      <c r="J5" s="58"/>
      <c r="K5" s="29"/>
      <c r="L5" s="30"/>
      <c r="M5" s="58"/>
      <c r="N5" s="29"/>
      <c r="O5" s="30"/>
      <c r="P5" s="58"/>
      <c r="Q5" s="29"/>
      <c r="R5" s="30"/>
      <c r="S5" s="58">
        <v>9</v>
      </c>
      <c r="T5" s="30"/>
      <c r="U5" s="30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 t="s">
        <v>53</v>
      </c>
      <c r="B6" s="59">
        <v>25</v>
      </c>
      <c r="C6" s="16"/>
      <c r="D6" s="57"/>
      <c r="E6" s="34"/>
      <c r="F6" s="34"/>
      <c r="G6" s="35"/>
      <c r="H6" s="55"/>
      <c r="K6" s="56"/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5"/>
      <c r="B7" s="25"/>
      <c r="C7" s="22">
        <f t="shared" ref="C7" si="12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/>
      <c r="J7" s="22"/>
      <c r="K7" s="21"/>
      <c r="L7" s="22" t="str">
        <f t="shared" ref="L7" si="13">IF(ISBLANK(K6),"",IF(K6="W",5,IF(K6="L",0,IF(K6&gt;M8,5,IF(K6=M8,3,IF(K6&gt;M8-4,2,IF(K6&gt;=M8/2,1,0)))))))</f>
        <v/>
      </c>
      <c r="M7" s="23"/>
      <c r="N7" s="21"/>
      <c r="O7" s="22" t="str">
        <f t="shared" ref="O7" si="14">IF(ISBLANK(N6),"",IF(N6="W",5,IF(N6="L",0,IF(N6&gt;P8,5,IF(N6=P8,3,IF(N6&gt;P8-4,2,IF(N6&gt;=P8/2,1,0)))))))</f>
        <v/>
      </c>
      <c r="P7" s="23"/>
      <c r="Q7" s="21"/>
      <c r="R7" s="22" t="str">
        <f t="shared" ref="R7" si="15">IF(ISBLANK(Q6),"",IF(Q6="W",5,IF(Q6="L",0,IF(Q6&gt;S8,5,IF(Q6=S8,3,IF(Q6&gt;S8-4,2,IF(Q6&gt;=S8/2,1,0)))))))</f>
        <v/>
      </c>
      <c r="S7" s="23"/>
      <c r="T7" s="22"/>
      <c r="U7" s="22" t="str">
        <f t="shared" ref="U7" si="16">IF(ISBLANK(T6),"",IF(T6="W",5,IF(T6="L",0,IF(T6&gt;V8,5,IF(T6=V8,3,IF(T6&gt;V8-4,2,IF(T6&gt;=V8/2,1,0)))))))</f>
        <v/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/>
      <c r="AE7" s="22"/>
      <c r="AF7" s="21"/>
      <c r="AG7" s="22" t="str">
        <f t="shared" ref="AG7" si="18">IF(ISBLANK(AF6),"",IF(AF6="W",5,IF(AF6="L",0,IF(AF6&gt;AH8,5,IF(AF6=AH8,3,IF(AF6&gt;AH8-4,2,IF(AF6&gt;=AH8/2,1,0)))))))</f>
        <v/>
      </c>
      <c r="AH7" s="23"/>
      <c r="AI7" s="21"/>
      <c r="AJ7" s="22" t="str">
        <f t="shared" ref="AJ7" si="19">IF(ISBLANK(AI6),"",IF(AI6="W",5,IF(AI6="L",0,IF(AI6&gt;AK8,5,IF(AI6=AK8,3,IF(AI6&gt;AK8-4,2,IF(AI6&gt;=AK8/2,1,0)))))))</f>
        <v/>
      </c>
      <c r="AK7" s="23"/>
      <c r="AL7" s="21"/>
      <c r="AM7" s="22" t="str">
        <f t="shared" ref="AM7" si="20">IF(ISBLANK(AL6),"",IF(AL6="W",5,IF(AL6="L",0,IF(AL6&gt;AN8,5,IF(AL6=AN8,3,IF(AL6&gt;AN8-4,2,IF(AL6&gt;=AN8/2,1,0)))))))</f>
        <v/>
      </c>
      <c r="AN7" s="23"/>
      <c r="AO7" s="21"/>
      <c r="AP7" s="22" t="str">
        <f t="shared" ref="AP7" si="21">IF(ISBLANK(AO6),"",IF(AO6="W",5,IF(AO6="L",0,IF(AO6&gt;AQ8,5,IF(AO6=AQ8,3,IF(AO6&gt;AQ8-4,2,IF(AO6&gt;=AQ8/2,1,0)))))))</f>
        <v/>
      </c>
      <c r="AQ7" s="24"/>
      <c r="AR7" s="64">
        <f>12-(COUNTBLANK(B7:AQ7)-30)</f>
        <v>1</v>
      </c>
      <c r="AS7" s="23">
        <f>COUNTIF(B7:AQ7,5)</f>
        <v>1</v>
      </c>
      <c r="AT7" s="68">
        <f>COUNTIF(B7:AQ7,3)</f>
        <v>0</v>
      </c>
      <c r="AU7" s="23">
        <f>AR7-AS7-AT7</f>
        <v>0</v>
      </c>
      <c r="AV7" s="64">
        <f>SUM(B6:AQ6)</f>
        <v>25</v>
      </c>
      <c r="AW7" s="68">
        <f>SUM(B8:AQ8)</f>
        <v>1</v>
      </c>
      <c r="AX7" s="23">
        <f>AV7-AW7</f>
        <v>24</v>
      </c>
      <c r="AY7" s="78">
        <f>AV7/AW7</f>
        <v>25</v>
      </c>
      <c r="AZ7" s="51"/>
      <c r="BA7" s="85">
        <f>SUM(B7:AQ7)+AZ7</f>
        <v>5</v>
      </c>
      <c r="BB7" s="24">
        <f>RANK(BA7,$BA$3:$BA$23,0)</f>
        <v>3</v>
      </c>
    </row>
    <row r="8" spans="1:54" ht="24.95" customHeight="1">
      <c r="A8" s="98"/>
      <c r="B8" s="31"/>
      <c r="C8" s="30"/>
      <c r="D8" s="58">
        <v>1</v>
      </c>
      <c r="E8" s="27"/>
      <c r="F8" s="27"/>
      <c r="G8" s="28"/>
      <c r="H8" s="29"/>
      <c r="I8" s="30"/>
      <c r="J8" s="54"/>
      <c r="K8" s="29"/>
      <c r="L8" s="30"/>
      <c r="M8" s="58"/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58</v>
      </c>
      <c r="B9" s="59"/>
      <c r="C9" s="16"/>
      <c r="D9" s="57"/>
      <c r="E9" s="56"/>
      <c r="F9" s="16"/>
      <c r="G9" s="57"/>
      <c r="H9" s="37"/>
      <c r="I9" s="37"/>
      <c r="J9" s="38"/>
      <c r="K9" s="56">
        <v>12</v>
      </c>
      <c r="L9" s="16"/>
      <c r="M9" s="57"/>
      <c r="N9" s="56"/>
      <c r="O9" s="16"/>
      <c r="P9" s="57"/>
      <c r="Q9" s="56">
        <v>12</v>
      </c>
      <c r="R9" s="16"/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5"/>
      <c r="B10" s="25"/>
      <c r="C10" s="22" t="str">
        <f t="shared" ref="C10" si="22">IF(ISBLANK(B9),"",IF(B9="W",5,IF(B9="L",0,IF(B9&gt;D11,5,IF(B9=D11,3,IF(B9&gt;D11-4,2,IF(B9&gt;=D11/2,1,0)))))))</f>
        <v/>
      </c>
      <c r="D10" s="23"/>
      <c r="E10" s="21"/>
      <c r="F10" s="22" t="str">
        <f t="shared" ref="F10" si="23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>
        <f t="shared" ref="L10" si="24">IF(ISBLANK(K9),"",IF(K9="W",5,IF(K9="L",0,IF(K9&gt;M11,5,IF(K9=M11,3,IF(K9&gt;M11-4,2,IF(K9&gt;=M11/2,1,0)))))))</f>
        <v>5</v>
      </c>
      <c r="M10" s="23"/>
      <c r="N10" s="21"/>
      <c r="O10" s="22" t="str">
        <f t="shared" ref="O10" si="25">IF(ISBLANK(N9),"",IF(N9="W",5,IF(N9="L",0,IF(N9&gt;P11,5,IF(N9=P11,3,IF(N9&gt;P11-4,2,IF(N9&gt;=P11/2,1,0)))))))</f>
        <v/>
      </c>
      <c r="P10" s="23"/>
      <c r="Q10" s="21"/>
      <c r="R10" s="22">
        <f t="shared" ref="R10" si="26">IF(ISBLANK(Q9),"",IF(Q9="W",5,IF(Q9="L",0,IF(Q9&gt;S11,5,IF(Q9=S11,3,IF(Q9&gt;S11-4,2,IF(Q9&gt;=S11/2,1,0)))))))</f>
        <v>5</v>
      </c>
      <c r="S10" s="23"/>
      <c r="T10" s="22"/>
      <c r="U10" s="22" t="str">
        <f t="shared" ref="U10" si="27">IF(ISBLANK(T9),"",IF(T9="W",5,IF(T9="L",0,IF(T9&gt;V11,5,IF(T9=V11,3,IF(T9&gt;V11-4,2,IF(T9&gt;=V11/2,1,0)))))))</f>
        <v/>
      </c>
      <c r="V10" s="24"/>
      <c r="W10" s="25"/>
      <c r="X10" s="22" t="str">
        <f t="shared" ref="X10" si="28">IF(ISBLANK(W9),"",IF(W9="W",5,IF(W9="L",0,IF(W9&gt;Y11,5,IF(W9=Y11,3,IF(W9&gt;Y11-4,2,IF(W9&gt;=Y11/2,1,0)))))))</f>
        <v/>
      </c>
      <c r="Y10" s="23"/>
      <c r="Z10" s="21"/>
      <c r="AA10" s="22" t="str">
        <f t="shared" ref="AA10" si="29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0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1">IF(ISBLANK(AI9),"",IF(AI9="W",5,IF(AI9="L",0,IF(AI9&gt;AK11,5,IF(AI9=AK11,3,IF(AI9&gt;AK11-4,2,IF(AI9&gt;=AK11/2,1,0)))))))</f>
        <v/>
      </c>
      <c r="AL10" s="21"/>
      <c r="AM10" s="22" t="str">
        <f t="shared" ref="AM10" si="32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3">IF(ISBLANK(AO9),"",IF(AO9="W",5,IF(AO9="L",0,IF(AO9&gt;AQ11,5,IF(AO9=AQ11,3,IF(AO9&gt;AQ11-4,2,IF(AO9&gt;=AQ11/2,1,0)))))))</f>
        <v/>
      </c>
      <c r="AQ10" s="24"/>
      <c r="AR10" s="64">
        <f>12-(COUNTBLANK(B10:AQ10)-30)</f>
        <v>2</v>
      </c>
      <c r="AS10" s="23">
        <f>COUNTIF(B10:AQ10,5)</f>
        <v>2</v>
      </c>
      <c r="AT10" s="68">
        <f>COUNTIF(B10:AQ10,3)</f>
        <v>0</v>
      </c>
      <c r="AU10" s="23">
        <f>AR10-AS10-AT10</f>
        <v>0</v>
      </c>
      <c r="AV10" s="64">
        <f>SUM(B9:AQ9)</f>
        <v>24</v>
      </c>
      <c r="AW10" s="68">
        <f>SUM(B11:AQ11)</f>
        <v>15</v>
      </c>
      <c r="AX10" s="23">
        <f>AV10-AW10</f>
        <v>9</v>
      </c>
      <c r="AY10" s="78">
        <f>AV10/AW10</f>
        <v>1.6</v>
      </c>
      <c r="AZ10" s="51"/>
      <c r="BA10" s="85">
        <f>SUM(B10:AQ10)+AZ10</f>
        <v>10</v>
      </c>
      <c r="BB10" s="24">
        <f>RANK(BA10,$BA$3:$BA$23,0)</f>
        <v>1</v>
      </c>
    </row>
    <row r="11" spans="1:54" ht="24.95" customHeight="1">
      <c r="A11" s="98"/>
      <c r="B11" s="31"/>
      <c r="C11" s="30"/>
      <c r="D11" s="58"/>
      <c r="E11" s="29"/>
      <c r="F11" s="30"/>
      <c r="G11" s="58"/>
      <c r="H11" s="41"/>
      <c r="I11" s="41"/>
      <c r="J11" s="42"/>
      <c r="K11" s="29"/>
      <c r="L11" s="30"/>
      <c r="M11" s="58">
        <v>10</v>
      </c>
      <c r="N11" s="29"/>
      <c r="O11" s="30"/>
      <c r="P11" s="58"/>
      <c r="Q11" s="29"/>
      <c r="R11" s="30"/>
      <c r="S11" s="58">
        <v>5</v>
      </c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99" t="s">
        <v>54</v>
      </c>
      <c r="B12" s="59"/>
      <c r="C12" s="16"/>
      <c r="D12" s="57"/>
      <c r="E12" s="56"/>
      <c r="F12" s="16"/>
      <c r="G12" s="57"/>
      <c r="H12" s="56">
        <v>10</v>
      </c>
      <c r="I12" s="16"/>
      <c r="J12" s="57"/>
      <c r="K12" s="37"/>
      <c r="L12" s="37"/>
      <c r="M12" s="38"/>
      <c r="N12" s="56">
        <v>12</v>
      </c>
      <c r="O12" s="16" t="s">
        <v>77</v>
      </c>
      <c r="P12" s="57"/>
      <c r="Q12" s="56"/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5"/>
      <c r="B13" s="25"/>
      <c r="C13" s="22" t="str">
        <f t="shared" ref="C13" si="34">IF(ISBLANK(B12),"",IF(B12="W",5,IF(B12="L",0,IF(B12&gt;D14,5,IF(B12=D14,3,IF(B12&gt;D14-4,2,IF(B12&gt;=D14/2,1,0)))))))</f>
        <v/>
      </c>
      <c r="D13" s="23"/>
      <c r="E13" s="21"/>
      <c r="F13" s="22" t="str">
        <f t="shared" ref="F13" si="35">IF(ISBLANK(E12),"",IF(E12="W",5,IF(E12="L",0,IF(E12&gt;G14,5,IF(E12=G14,3,IF(E12&gt;G14-4,2,IF(E12&gt;=G14/2,1,0)))))))</f>
        <v/>
      </c>
      <c r="G13" s="23"/>
      <c r="H13" s="21"/>
      <c r="I13" s="22">
        <f t="shared" ref="I13" si="36">IF(ISBLANK(H12),"",IF(H12="W",5,IF(H12="L",0,IF(H12&gt;J14,5,IF(H12=J14,3,IF(H12&gt;J14-4,2,IF(H12&gt;=J14/2,1,0)))))))</f>
        <v>2</v>
      </c>
      <c r="J13" s="23"/>
      <c r="K13" s="39"/>
      <c r="L13" s="39"/>
      <c r="M13" s="40"/>
      <c r="N13" s="21"/>
      <c r="O13" s="22">
        <v>0</v>
      </c>
      <c r="P13" s="23"/>
      <c r="Q13" s="21"/>
      <c r="R13" s="22" t="str">
        <f t="shared" ref="R13" si="37">IF(ISBLANK(Q12),"",IF(Q12="W",5,IF(Q12="L",0,IF(Q12&gt;S14,5,IF(Q12=S14,3,IF(Q12&gt;S14-4,2,IF(Q12&gt;=S14/2,1,0)))))))</f>
        <v/>
      </c>
      <c r="S13" s="23"/>
      <c r="T13" s="22"/>
      <c r="U13" s="22" t="str">
        <f t="shared" ref="U13" si="38">IF(ISBLANK(T12),"",IF(T12="W",5,IF(T12="L",0,IF(T12&gt;V14,5,IF(T12=V14,3,IF(T12&gt;V14-4,2,IF(T12&gt;=V14/2,1,0)))))))</f>
        <v/>
      </c>
      <c r="V13" s="24"/>
      <c r="W13" s="25"/>
      <c r="X13" s="22" t="str">
        <f t="shared" ref="X13" si="39">IF(ISBLANK(W12),"",IF(W12="W",5,IF(W12="L",0,IF(W12&gt;Y14,5,IF(W12=Y14,3,IF(W12&gt;Y14-4,2,IF(W12&gt;=Y14/2,1,0)))))))</f>
        <v/>
      </c>
      <c r="Y13" s="23"/>
      <c r="Z13" s="21"/>
      <c r="AA13" s="22" t="str">
        <f t="shared" ref="AA13" si="40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1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2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3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4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0</v>
      </c>
      <c r="AT13" s="68">
        <f>COUNTIF(B13:AQ13,3)</f>
        <v>0</v>
      </c>
      <c r="AU13" s="23">
        <f>AR13-AS13-AT13</f>
        <v>2</v>
      </c>
      <c r="AV13" s="64">
        <f>SUM(B12:AQ12)</f>
        <v>22</v>
      </c>
      <c r="AW13" s="68">
        <f>SUM(B14:AQ14)</f>
        <v>23</v>
      </c>
      <c r="AX13" s="23">
        <f>AV13-AW13</f>
        <v>-1</v>
      </c>
      <c r="AY13" s="78">
        <f>AV13/AW13</f>
        <v>0.95652173913043481</v>
      </c>
      <c r="AZ13" s="51"/>
      <c r="BA13" s="85">
        <f>SUM(B13:AQ13)+AZ13</f>
        <v>2</v>
      </c>
      <c r="BB13" s="24">
        <f>RANK(BA13,$BA$3:$BA$23,0)</f>
        <v>5</v>
      </c>
    </row>
    <row r="14" spans="1:54" ht="24.95" customHeight="1">
      <c r="A14" s="98"/>
      <c r="B14" s="31"/>
      <c r="C14" s="30"/>
      <c r="D14" s="58"/>
      <c r="E14" s="29"/>
      <c r="F14" s="30"/>
      <c r="G14" s="58"/>
      <c r="H14" s="29"/>
      <c r="I14" s="30"/>
      <c r="J14" s="58">
        <v>12</v>
      </c>
      <c r="K14" s="41"/>
      <c r="L14" s="41"/>
      <c r="M14" s="42"/>
      <c r="N14" s="29"/>
      <c r="O14" s="30"/>
      <c r="P14" s="58">
        <v>11</v>
      </c>
      <c r="Q14" s="29"/>
      <c r="R14" s="30"/>
      <c r="S14" s="58"/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99" t="s">
        <v>55</v>
      </c>
      <c r="B15" s="59"/>
      <c r="C15" s="16"/>
      <c r="D15" s="57"/>
      <c r="E15" s="56"/>
      <c r="F15" s="16"/>
      <c r="G15" s="57"/>
      <c r="H15" s="56"/>
      <c r="I15" s="16"/>
      <c r="J15" s="57"/>
      <c r="K15" s="56">
        <v>11</v>
      </c>
      <c r="L15" s="16"/>
      <c r="M15" s="57"/>
      <c r="N15" s="90"/>
      <c r="O15" s="90"/>
      <c r="P15" s="91"/>
      <c r="Q15" s="56"/>
      <c r="R15" s="16"/>
      <c r="S15" s="57"/>
      <c r="T15" s="92">
        <v>16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5"/>
      <c r="B16" s="25"/>
      <c r="C16" s="22" t="str">
        <f t="shared" ref="C16" si="45">IF(ISBLANK(B15),"",IF(B15="W",5,IF(B15="L",0,IF(B15&gt;D17,5,IF(B15=D17,3,IF(B15&gt;D17-4,2,IF(B15&gt;=D17/2,1,0)))))))</f>
        <v/>
      </c>
      <c r="D16" s="23"/>
      <c r="E16" s="21"/>
      <c r="F16" s="22" t="str">
        <f t="shared" ref="F16" si="46">IF(ISBLANK(E15),"",IF(E15="W",5,IF(E15="L",0,IF(E15&gt;G17,5,IF(E15=G17,3,IF(E15&gt;G17-4,2,IF(E15&gt;=G17/2,1,0)))))))</f>
        <v/>
      </c>
      <c r="G16" s="23"/>
      <c r="H16" s="21"/>
      <c r="I16" s="22" t="str">
        <f t="shared" ref="I16" si="47">IF(ISBLANK(H15),"",IF(H15="W",5,IF(H15="L",0,IF(H15&gt;J17,5,IF(H15=J17,3,IF(H15&gt;J17-4,2,IF(H15&gt;=J17/2,1,0)))))))</f>
        <v/>
      </c>
      <c r="J16" s="23"/>
      <c r="K16" s="21"/>
      <c r="L16" s="22">
        <v>5</v>
      </c>
      <c r="M16" s="23"/>
      <c r="N16" s="39"/>
      <c r="O16" s="39"/>
      <c r="P16" s="40"/>
      <c r="Q16" s="21"/>
      <c r="R16" s="22" t="str">
        <f t="shared" ref="R16" si="48">IF(ISBLANK(Q15),"",IF(Q15="W",5,IF(Q15="L",0,IF(Q15&gt;S17,5,IF(Q15=S17,3,IF(Q15&gt;S17-4,2,IF(Q15&gt;=S17/2,1,0)))))))</f>
        <v/>
      </c>
      <c r="S16" s="23"/>
      <c r="T16" s="22"/>
      <c r="U16" s="22">
        <f t="shared" ref="U16" si="49">IF(ISBLANK(T15),"",IF(T15="W",5,IF(T15="L",0,IF(T15&gt;V17,5,IF(T15=V17,3,IF(T15&gt;V17-4,2,IF(T15&gt;=V17/2,1,0)))))))</f>
        <v>5</v>
      </c>
      <c r="V16" s="24"/>
      <c r="W16" s="25"/>
      <c r="X16" s="22" t="str">
        <f t="shared" ref="X16" si="50">IF(ISBLANK(W15),"",IF(W15="W",5,IF(W15="L",0,IF(W15&gt;Y17,5,IF(W15=Y17,3,IF(W15&gt;Y17-4,2,IF(W15&gt;=Y17/2,1,0)))))))</f>
        <v/>
      </c>
      <c r="Y16" s="23"/>
      <c r="Z16" s="21"/>
      <c r="AA16" s="22" t="str">
        <f t="shared" ref="AA16" si="51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2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3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4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5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2</v>
      </c>
      <c r="AT16" s="68">
        <f>COUNTIF(B16:AQ16,3)</f>
        <v>0</v>
      </c>
      <c r="AU16" s="23">
        <f>AR16-AS16-AT16</f>
        <v>0</v>
      </c>
      <c r="AV16" s="64">
        <f>SUM(B15:AQ15)</f>
        <v>27</v>
      </c>
      <c r="AW16" s="68">
        <f>SUM(B17:AQ17)</f>
        <v>13</v>
      </c>
      <c r="AX16" s="23">
        <f>AV16-AW16</f>
        <v>14</v>
      </c>
      <c r="AY16" s="78">
        <f>AV16/AW16</f>
        <v>2.0769230769230771</v>
      </c>
      <c r="AZ16" s="51"/>
      <c r="BA16" s="85">
        <f>SUM(B16:AQ16)+AZ16</f>
        <v>10</v>
      </c>
      <c r="BB16" s="24">
        <f>RANK(BA16,$BA$3:$BA$23,0)</f>
        <v>1</v>
      </c>
    </row>
    <row r="17" spans="1:54" ht="24.95" customHeight="1">
      <c r="A17" s="98"/>
      <c r="B17" s="31"/>
      <c r="C17" s="30"/>
      <c r="D17" s="58"/>
      <c r="E17" s="29"/>
      <c r="F17" s="30"/>
      <c r="G17" s="58"/>
      <c r="H17" s="29"/>
      <c r="I17" s="30"/>
      <c r="J17" s="58"/>
      <c r="K17" s="29"/>
      <c r="L17" s="30"/>
      <c r="M17" s="58">
        <v>12</v>
      </c>
      <c r="N17" s="41"/>
      <c r="O17" s="41"/>
      <c r="P17" s="42"/>
      <c r="Q17" s="29"/>
      <c r="R17" s="30"/>
      <c r="S17" s="58"/>
      <c r="T17" s="30"/>
      <c r="U17" s="30"/>
      <c r="V17" s="53">
        <v>1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99" t="s">
        <v>52</v>
      </c>
      <c r="B18" s="59">
        <v>9</v>
      </c>
      <c r="C18" s="16"/>
      <c r="D18" s="57"/>
      <c r="E18" s="56"/>
      <c r="F18" s="16"/>
      <c r="G18" s="57"/>
      <c r="H18" s="56">
        <v>5</v>
      </c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5"/>
      <c r="B19" s="25"/>
      <c r="C19" s="22">
        <v>5</v>
      </c>
      <c r="D19" s="23"/>
      <c r="E19" s="21"/>
      <c r="F19" s="22" t="str">
        <f t="shared" ref="F19" si="56">IF(ISBLANK(E18),"",IF(E18="W",5,IF(E18="L",0,IF(E18&gt;G20,5,IF(E18=G20,3,IF(E18&gt;G20-4,2,IF(E18&gt;=G20/2,1,0)))))))</f>
        <v/>
      </c>
      <c r="G19" s="23"/>
      <c r="H19" s="21"/>
      <c r="I19" s="22">
        <f t="shared" ref="I19" si="57">IF(ISBLANK(H18),"",IF(H18="W",5,IF(H18="L",0,IF(H18&gt;J20,5,IF(H18=J20,3,IF(H18&gt;J20-4,2,IF(H18&gt;=J20/2,1,0)))))))</f>
        <v>0</v>
      </c>
      <c r="J19" s="23"/>
      <c r="K19" s="21"/>
      <c r="L19" s="22" t="str">
        <f t="shared" ref="L19" si="58">IF(ISBLANK(K18),"",IF(K18="W",5,IF(K18="L",0,IF(K18&gt;M20,5,IF(K18=M20,3,IF(K18&gt;M20-4,2,IF(K18&gt;=M20/2,1,0)))))))</f>
        <v/>
      </c>
      <c r="M19" s="23"/>
      <c r="N19" s="21"/>
      <c r="O19" s="22" t="str">
        <f t="shared" ref="O19" si="59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0">IF(ISBLANK(T18),"",IF(T18="W",5,IF(T18="L",0,IF(T18&gt;V20,5,IF(T18=V20,3,IF(T18&gt;V20-4,2,IF(T18&gt;=V20/2,1,0)))))))</f>
        <v/>
      </c>
      <c r="V19" s="23"/>
      <c r="W19" s="25"/>
      <c r="X19" s="22" t="str">
        <f t="shared" ref="X19" si="61">IF(ISBLANK(W18),"",IF(W18="W",5,IF(W18="L",0,IF(W18&gt;Y20,5,IF(W18=Y20,3,IF(W18&gt;Y20-4,2,IF(W18&gt;=Y20/2,1,0)))))))</f>
        <v/>
      </c>
      <c r="Y19" s="23"/>
      <c r="Z19" s="21"/>
      <c r="AA19" s="22" t="str">
        <f t="shared" ref="AA19" si="62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3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4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5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6">IF(ISBLANK(AO18),"",IF(AO18="W",5,IF(AO18="L",0,IF(AO18&gt;AQ20,5,IF(AO18=AQ20,3,IF(AO18&gt;AQ20-4,2,IF(AO18&gt;=AQ20/2,1,0)))))))</f>
        <v/>
      </c>
      <c r="AQ19" s="24"/>
      <c r="AR19" s="64">
        <f>12-(COUNTBLANK(B19:AQ19)-30)</f>
        <v>2</v>
      </c>
      <c r="AS19" s="23">
        <f>COUNTIF(B19:AQ19,5)</f>
        <v>1</v>
      </c>
      <c r="AT19" s="68">
        <f>COUNTIF(B19:AQ19,3)</f>
        <v>0</v>
      </c>
      <c r="AU19" s="23">
        <f>AR19-AS19-AT19</f>
        <v>1</v>
      </c>
      <c r="AV19" s="64">
        <f>SUM(B18:AQ18)</f>
        <v>14</v>
      </c>
      <c r="AW19" s="68">
        <f>SUM(B20:AQ20)</f>
        <v>13</v>
      </c>
      <c r="AX19" s="23">
        <f>AV19-AW19</f>
        <v>1</v>
      </c>
      <c r="AY19" s="78">
        <f>AV19/AW19</f>
        <v>1.0769230769230769</v>
      </c>
      <c r="AZ19" s="51"/>
      <c r="BA19" s="85">
        <f>SUM(B19:AQ19)+AZ19</f>
        <v>5</v>
      </c>
      <c r="BB19" s="24">
        <f>RANK(BA19,$BA$3:$BA$23,0)</f>
        <v>3</v>
      </c>
    </row>
    <row r="20" spans="1:54" ht="24.95" customHeight="1">
      <c r="A20" s="98"/>
      <c r="B20" s="31"/>
      <c r="C20" s="30"/>
      <c r="D20" s="58">
        <v>1</v>
      </c>
      <c r="E20" s="29"/>
      <c r="F20" s="30"/>
      <c r="G20" s="58"/>
      <c r="H20" s="29"/>
      <c r="I20" s="30"/>
      <c r="J20" s="58">
        <v>12</v>
      </c>
      <c r="K20" s="29"/>
      <c r="L20" s="30"/>
      <c r="M20" s="58"/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5" t="s">
        <v>57</v>
      </c>
      <c r="B21" s="89"/>
      <c r="D21" s="33"/>
      <c r="E21" s="55"/>
      <c r="G21" s="33"/>
      <c r="H21" s="55"/>
      <c r="J21" s="33"/>
      <c r="K21" s="55"/>
      <c r="M21" s="33"/>
      <c r="N21" s="55">
        <v>1</v>
      </c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5"/>
      <c r="B22" s="25"/>
      <c r="C22" s="22" t="str">
        <f t="shared" ref="C22" si="67">IF(ISBLANK(B21),"",IF(B21="W",5,IF(B21="L",0,IF(B21&gt;D23,5,IF(B21=D23,3,IF(B21&gt;D23-4,2,IF(B21&gt;=D23/2,1,0)))))))</f>
        <v/>
      </c>
      <c r="D22" s="23"/>
      <c r="E22" s="21"/>
      <c r="F22" s="22" t="str">
        <f t="shared" ref="F22" si="68">IF(ISBLANK(E21),"",IF(E21="W",5,IF(E21="L",0,IF(E21&gt;G23,5,IF(E21=G23,3,IF(E21&gt;G23-4,2,IF(E21&gt;=G23/2,1,0)))))))</f>
        <v/>
      </c>
      <c r="G22" s="23"/>
      <c r="H22" s="21"/>
      <c r="I22" s="22" t="str">
        <f t="shared" ref="I22" si="69">IF(ISBLANK(H21),"",IF(H21="W",5,IF(H21="L",0,IF(H21&gt;J23,5,IF(H21=J23,3,IF(H21&gt;J23-4,2,IF(H21&gt;=J23/2,1,0)))))))</f>
        <v/>
      </c>
      <c r="J22" s="23"/>
      <c r="K22" s="21"/>
      <c r="L22" s="22" t="str">
        <f t="shared" ref="L22" si="70">IF(ISBLANK(K21),"",IF(K21="W",5,IF(K21="L",0,IF(K21&gt;M23,5,IF(K21=M23,3,IF(K21&gt;M23-4,2,IF(K21&gt;=M23/2,1,0)))))))</f>
        <v/>
      </c>
      <c r="M22" s="23"/>
      <c r="N22" s="21"/>
      <c r="O22" s="22">
        <f t="shared" ref="O22" si="71">IF(ISBLANK(N21),"",IF(N21="W",5,IF(N21="L",0,IF(N21&gt;P23,5,IF(N21=P23,3,IF(N21&gt;P23-4,2,IF(N21&gt;=P23/2,1,0)))))))</f>
        <v>0</v>
      </c>
      <c r="P22" s="23"/>
      <c r="Q22" s="21"/>
      <c r="R22" s="22" t="str">
        <f t="shared" ref="R22" si="72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3">IF(ISBLANK(W21),"",IF(W21="W",5,IF(W21="L",0,IF(W21&gt;Y23,5,IF(W21=Y23,3,IF(W21&gt;Y23-4,2,IF(W21&gt;=Y23/2,1,0)))))))</f>
        <v/>
      </c>
      <c r="Y22" s="23"/>
      <c r="Z22" s="21"/>
      <c r="AA22" s="22" t="str">
        <f t="shared" ref="AA22" si="74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5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6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77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78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1</v>
      </c>
      <c r="AS22" s="23">
        <f>COUNTIF(B22:AQ22,5)</f>
        <v>0</v>
      </c>
      <c r="AT22" s="68">
        <f>COUNTIF(B22:AQ22,3)</f>
        <v>0</v>
      </c>
      <c r="AU22" s="23">
        <f>AR22-AS22-AT22</f>
        <v>1</v>
      </c>
      <c r="AV22" s="64">
        <f>SUM(B21:AQ21)</f>
        <v>1</v>
      </c>
      <c r="AW22" s="68">
        <f>SUM(B23:AQ23)</f>
        <v>16</v>
      </c>
      <c r="AX22" s="23">
        <f>AV22-AW22</f>
        <v>-15</v>
      </c>
      <c r="AY22" s="78">
        <f>AV22/AW22</f>
        <v>6.25E-2</v>
      </c>
      <c r="AZ22" s="51"/>
      <c r="BA22" s="85">
        <f>SUM(B22:AQ22)+AZ22</f>
        <v>0</v>
      </c>
      <c r="BB22" s="24">
        <f>RANK(BA22,$BA$3:$BA$23,0)</f>
        <v>6</v>
      </c>
    </row>
    <row r="23" spans="1:54" ht="24.95" customHeight="1" thickBot="1">
      <c r="A23" s="96"/>
      <c r="B23" s="45"/>
      <c r="C23" s="46"/>
      <c r="D23" s="60"/>
      <c r="E23" s="47"/>
      <c r="F23" s="46"/>
      <c r="G23" s="60"/>
      <c r="H23" s="47"/>
      <c r="I23" s="46"/>
      <c r="J23" s="60"/>
      <c r="K23" s="47"/>
      <c r="L23" s="46"/>
      <c r="M23" s="60"/>
      <c r="N23" s="47"/>
      <c r="O23" s="46"/>
      <c r="P23" s="60">
        <v>16</v>
      </c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76</v>
      </c>
      <c r="AS25" s="76">
        <f>SUM(AS3:AS23)</f>
        <v>6</v>
      </c>
      <c r="AT25" s="76"/>
      <c r="AU25" s="76">
        <f>SUM(AU3:AU23)</f>
        <v>6</v>
      </c>
      <c r="AV25" s="76">
        <f>SUM(AV3:AV23)</f>
        <v>115</v>
      </c>
      <c r="AW25" s="76">
        <f>SUM(AW3:AW23)</f>
        <v>115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4696-E52C-4C45-BCD3-AAC2E7B6E039}">
  <sheetPr>
    <pageSetUpPr fitToPage="1"/>
  </sheetPr>
  <dimension ref="A1:BB25"/>
  <sheetViews>
    <sheetView zoomScale="91" zoomScaleNormal="91"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M11" sqref="M11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59</v>
      </c>
      <c r="B2" s="5"/>
      <c r="C2" s="6" t="str">
        <f>A3</f>
        <v>BG Firestarters</v>
      </c>
      <c r="D2" s="7"/>
      <c r="E2" s="8"/>
      <c r="F2" s="6" t="str">
        <f>A6</f>
        <v>CD Phoenix Indigo</v>
      </c>
      <c r="G2" s="7"/>
      <c r="H2" s="8"/>
      <c r="I2" s="6" t="str">
        <f>A9</f>
        <v>CFX Buzzards</v>
      </c>
      <c r="J2" s="7"/>
      <c r="K2" s="8"/>
      <c r="L2" s="6" t="str">
        <f>A12</f>
        <v>CFX Merlins</v>
      </c>
      <c r="M2" s="7"/>
      <c r="N2" s="8"/>
      <c r="O2" s="6" t="str">
        <f>A15</f>
        <v>Halstead Lions</v>
      </c>
      <c r="P2" s="7"/>
      <c r="Q2" s="8"/>
      <c r="R2" s="6" t="str">
        <f>A18</f>
        <v>Otford Stars</v>
      </c>
      <c r="S2" s="7"/>
      <c r="T2" s="10"/>
      <c r="U2" s="6" t="str">
        <f>A21</f>
        <v>Wealden Lynx</v>
      </c>
      <c r="V2" s="9"/>
      <c r="W2" s="5"/>
      <c r="X2" s="6" t="str">
        <f>A3</f>
        <v>BG Firestarters</v>
      </c>
      <c r="Y2" s="7"/>
      <c r="Z2" s="8"/>
      <c r="AA2" s="6" t="str">
        <f>A6</f>
        <v>CD Phoenix Indigo</v>
      </c>
      <c r="AB2" s="7"/>
      <c r="AC2" s="8"/>
      <c r="AD2" s="6" t="str">
        <f>A9</f>
        <v>CFX Buzzards</v>
      </c>
      <c r="AE2" s="7"/>
      <c r="AF2" s="8"/>
      <c r="AG2" s="6" t="str">
        <f>A12</f>
        <v>CFX Merlins</v>
      </c>
      <c r="AH2" s="7"/>
      <c r="AI2" s="8"/>
      <c r="AJ2" s="6" t="str">
        <f>A15</f>
        <v>Halstead Lions</v>
      </c>
      <c r="AK2" s="7"/>
      <c r="AL2" s="8"/>
      <c r="AM2" s="6" t="s">
        <v>7</v>
      </c>
      <c r="AN2" s="7"/>
      <c r="AO2" s="8"/>
      <c r="AP2" s="6" t="str">
        <f>A21</f>
        <v>Wealden Lynx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67</v>
      </c>
      <c r="AW2" s="75" t="s">
        <v>68</v>
      </c>
      <c r="AX2" s="7" t="s">
        <v>69</v>
      </c>
      <c r="AY2" s="9" t="s">
        <v>70</v>
      </c>
      <c r="AZ2" s="5" t="s">
        <v>71</v>
      </c>
      <c r="BA2" s="83" t="s">
        <v>5</v>
      </c>
      <c r="BB2" s="9" t="s">
        <v>72</v>
      </c>
    </row>
    <row r="3" spans="1:54" ht="24.95" customHeight="1">
      <c r="A3" s="97" t="s">
        <v>63</v>
      </c>
      <c r="B3" s="12"/>
      <c r="C3" s="13"/>
      <c r="D3" s="14"/>
      <c r="E3" s="52"/>
      <c r="F3" s="15"/>
      <c r="G3" s="15"/>
      <c r="H3" s="56"/>
      <c r="I3" s="16"/>
      <c r="J3" s="57"/>
      <c r="K3" s="56"/>
      <c r="L3" s="16"/>
      <c r="M3" s="57"/>
      <c r="N3" s="56">
        <v>4</v>
      </c>
      <c r="O3" s="16"/>
      <c r="P3" s="57"/>
      <c r="Q3" s="56"/>
      <c r="R3" s="16"/>
      <c r="S3" s="57"/>
      <c r="T3" s="92"/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5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0</v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1</v>
      </c>
      <c r="AS4" s="23">
        <f>COUNTIF(B4:AQ4,5)</f>
        <v>0</v>
      </c>
      <c r="AT4" s="68">
        <f>COUNTIF(B4:AQ4,3)</f>
        <v>0</v>
      </c>
      <c r="AU4" s="23">
        <f>AR4-AS4-AT4</f>
        <v>1</v>
      </c>
      <c r="AV4" s="64">
        <f>SUM(B3:AQ3)</f>
        <v>4</v>
      </c>
      <c r="AW4" s="68">
        <f>SUM(B5:AQ5)</f>
        <v>17</v>
      </c>
      <c r="AX4" s="23">
        <f>AV4-AW4</f>
        <v>-13</v>
      </c>
      <c r="AY4" s="78">
        <f>AV4/AW4</f>
        <v>0.23529411764705882</v>
      </c>
      <c r="AZ4" s="51"/>
      <c r="BA4" s="85">
        <f>SUM(B4:AQ4)+AZ4</f>
        <v>0</v>
      </c>
      <c r="BB4" s="24">
        <f>RANK(BA4,$BA$3:$BA$23,0)</f>
        <v>4</v>
      </c>
    </row>
    <row r="5" spans="1:54" ht="24.95" customHeight="1">
      <c r="A5" s="98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>
        <v>17</v>
      </c>
      <c r="Q5" s="29"/>
      <c r="R5" s="30"/>
      <c r="S5" s="58"/>
      <c r="T5" s="30"/>
      <c r="U5" s="30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 t="s">
        <v>66</v>
      </c>
      <c r="B6" s="59"/>
      <c r="C6" s="16"/>
      <c r="D6" s="57"/>
      <c r="E6" s="34"/>
      <c r="F6" s="34"/>
      <c r="G6" s="35"/>
      <c r="H6" s="55">
        <v>12</v>
      </c>
      <c r="K6" s="56"/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5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5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1</v>
      </c>
      <c r="AS7" s="23">
        <f>COUNTIF(B7:AQ7,5)</f>
        <v>1</v>
      </c>
      <c r="AT7" s="68">
        <f>COUNTIF(B7:AQ7,3)</f>
        <v>0</v>
      </c>
      <c r="AU7" s="23">
        <f>AR7-AS7-AT7</f>
        <v>0</v>
      </c>
      <c r="AV7" s="64">
        <f>SUM(B6:AQ6)</f>
        <v>12</v>
      </c>
      <c r="AW7" s="68">
        <f>SUM(B8:AQ8)</f>
        <v>1</v>
      </c>
      <c r="AX7" s="23">
        <f>AV7-AW7</f>
        <v>11</v>
      </c>
      <c r="AY7" s="78">
        <f>AV7/AW7</f>
        <v>12</v>
      </c>
      <c r="AZ7" s="51"/>
      <c r="BA7" s="85">
        <f>SUM(B7:AQ7)+AZ7</f>
        <v>5</v>
      </c>
      <c r="BB7" s="24">
        <f>RANK(BA7,$BA$3:$BA$23,0)</f>
        <v>2</v>
      </c>
    </row>
    <row r="8" spans="1:54" ht="24.95" customHeight="1">
      <c r="A8" s="98"/>
      <c r="B8" s="31"/>
      <c r="C8" s="30"/>
      <c r="D8" s="58"/>
      <c r="E8" s="27"/>
      <c r="F8" s="27"/>
      <c r="G8" s="28"/>
      <c r="H8" s="29"/>
      <c r="I8" s="30"/>
      <c r="J8" s="54">
        <v>1</v>
      </c>
      <c r="K8" s="29"/>
      <c r="L8" s="30"/>
      <c r="M8" s="58"/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61</v>
      </c>
      <c r="B9" s="59"/>
      <c r="C9" s="16"/>
      <c r="D9" s="57"/>
      <c r="E9" s="56">
        <v>1</v>
      </c>
      <c r="F9" s="16"/>
      <c r="G9" s="57"/>
      <c r="H9" s="37"/>
      <c r="I9" s="37"/>
      <c r="J9" s="38"/>
      <c r="K9" s="56">
        <v>0</v>
      </c>
      <c r="L9" s="16"/>
      <c r="M9" s="57"/>
      <c r="N9" s="56"/>
      <c r="O9" s="16"/>
      <c r="P9" s="57"/>
      <c r="Q9" s="56"/>
      <c r="R9" s="16"/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5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>
        <f t="shared" ref="F10" si="25">IF(ISBLANK(E9),"",IF(E9="W",5,IF(E9="L",0,IF(E9&gt;G11,5,IF(E9=G11,3,IF(E9&gt;G11-4,2,IF(E9&gt;=G11/2,1,0)))))))</f>
        <v>0</v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0</v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 t="str">
        <f t="shared" ref="U10" si="29">IF(ISBLANK(T9),"",IF(T9="W",5,IF(T9="L",0,IF(T9&gt;V11,5,IF(T9=V11,3,IF(T9&gt;V11-4,2,IF(T9&gt;=V11/2,1,0)))))))</f>
        <v/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2</v>
      </c>
      <c r="AS10" s="23">
        <f>COUNTIF(B10:AQ10,5)</f>
        <v>0</v>
      </c>
      <c r="AT10" s="68">
        <f>COUNTIF(B10:AQ10,3)</f>
        <v>0</v>
      </c>
      <c r="AU10" s="23">
        <f>AR10-AS10-AT10</f>
        <v>2</v>
      </c>
      <c r="AV10" s="64">
        <f>SUM(B9:AQ9)</f>
        <v>1</v>
      </c>
      <c r="AW10" s="68">
        <f>SUM(B11:AQ11)</f>
        <v>24</v>
      </c>
      <c r="AX10" s="23">
        <f>AV10-AW10</f>
        <v>-23</v>
      </c>
      <c r="AY10" s="78">
        <f>AV10/AW10</f>
        <v>4.1666666666666664E-2</v>
      </c>
      <c r="AZ10" s="51"/>
      <c r="BA10" s="85">
        <f>SUM(B10:AQ10)+AZ10</f>
        <v>0</v>
      </c>
      <c r="BB10" s="24">
        <f>RANK(BA10,$BA$3:$BA$23,0)</f>
        <v>4</v>
      </c>
    </row>
    <row r="11" spans="1:54" ht="24.95" customHeight="1">
      <c r="A11" s="98"/>
      <c r="B11" s="31"/>
      <c r="C11" s="30"/>
      <c r="D11" s="58"/>
      <c r="E11" s="29"/>
      <c r="F11" s="30"/>
      <c r="G11" s="58">
        <v>12</v>
      </c>
      <c r="H11" s="41"/>
      <c r="I11" s="41"/>
      <c r="J11" s="42"/>
      <c r="K11" s="29"/>
      <c r="L11" s="30"/>
      <c r="M11" s="58">
        <v>12</v>
      </c>
      <c r="N11" s="29"/>
      <c r="O11" s="30"/>
      <c r="P11" s="58"/>
      <c r="Q11" s="29"/>
      <c r="R11" s="30"/>
      <c r="S11" s="58"/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99" t="s">
        <v>62</v>
      </c>
      <c r="B12" s="59">
        <v>12</v>
      </c>
      <c r="C12" s="16"/>
      <c r="D12" s="57"/>
      <c r="E12" s="56"/>
      <c r="F12" s="16"/>
      <c r="G12" s="57"/>
      <c r="H12" s="56"/>
      <c r="I12" s="16"/>
      <c r="J12" s="57"/>
      <c r="K12" s="37"/>
      <c r="L12" s="37"/>
      <c r="M12" s="38"/>
      <c r="N12" s="56"/>
      <c r="O12" s="16"/>
      <c r="P12" s="57"/>
      <c r="Q12" s="56">
        <v>9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5"/>
      <c r="B13" s="25"/>
      <c r="C13" s="22">
        <f t="shared" ref="C13" si="36">IF(ISBLANK(B12),"",IF(B12="W",5,IF(B12="L",0,IF(B12&gt;D14,5,IF(B12=D14,3,IF(B12&gt;D14-4,2,IF(B12&gt;=D14/2,1,0)))))))</f>
        <v>5</v>
      </c>
      <c r="D13" s="23"/>
      <c r="E13" s="21"/>
      <c r="F13" s="22" t="str">
        <f t="shared" ref="F13" si="37">IF(ISBLANK(E12),"",IF(E12="W",5,IF(E12="L",0,IF(E12&gt;G14,5,IF(E12=G14,3,IF(E12&gt;G14-4,2,IF(E12&gt;=G14/2,1,0)))))))</f>
        <v/>
      </c>
      <c r="G13" s="23"/>
      <c r="H13" s="21"/>
      <c r="I13" s="22" t="str">
        <f t="shared" ref="I13" si="38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 t="str">
        <f t="shared" ref="O13" si="39">IF(ISBLANK(N12),"",IF(N12="W",5,IF(N12="L",0,IF(N12&gt;P14,5,IF(N12=P14,3,IF(N12&gt;P14-4,2,IF(N12&gt;=P14/2,1,0)))))))</f>
        <v/>
      </c>
      <c r="P13" s="23"/>
      <c r="Q13" s="21"/>
      <c r="R13" s="22">
        <f t="shared" ref="R13" si="40">IF(ISBLANK(Q12),"",IF(Q12="W",5,IF(Q12="L",0,IF(Q12&gt;S14,5,IF(Q12=S14,3,IF(Q12&gt;S14-4,2,IF(Q12&gt;=S14/2,1,0)))))))</f>
        <v>5</v>
      </c>
      <c r="S13" s="23"/>
      <c r="T13" s="22"/>
      <c r="U13" s="22" t="str">
        <f t="shared" ref="U13" si="41">IF(ISBLANK(T12),"",IF(T12="W",5,IF(T12="L",0,IF(T12&gt;V14,5,IF(T12=V14,3,IF(T12&gt;V14-4,2,IF(T12&gt;=V14/2,1,0)))))))</f>
        <v/>
      </c>
      <c r="V13" s="24"/>
      <c r="W13" s="25"/>
      <c r="X13" s="22" t="str">
        <f t="shared" ref="X13" si="42">IF(ISBLANK(W12),"",IF(W12="W",5,IF(W12="L",0,IF(W12&gt;Y14,5,IF(W12=Y14,3,IF(W12&gt;Y14-4,2,IF(W12&gt;=Y14/2,1,0)))))))</f>
        <v/>
      </c>
      <c r="Y13" s="23"/>
      <c r="Z13" s="21"/>
      <c r="AA13" s="22" t="str">
        <f t="shared" ref="AA13" si="43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5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6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7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2</v>
      </c>
      <c r="AT13" s="68">
        <f>COUNTIF(B13:AQ13,3)</f>
        <v>0</v>
      </c>
      <c r="AU13" s="23">
        <f>AR13-AS13-AT13</f>
        <v>0</v>
      </c>
      <c r="AV13" s="64">
        <f>SUM(B12:AQ12)</f>
        <v>21</v>
      </c>
      <c r="AW13" s="68">
        <f>SUM(B14:AQ14)</f>
        <v>1</v>
      </c>
      <c r="AX13" s="23">
        <f>AV13-AW13</f>
        <v>20</v>
      </c>
      <c r="AY13" s="78">
        <f>AV13/AW13</f>
        <v>21</v>
      </c>
      <c r="AZ13" s="51"/>
      <c r="BA13" s="85">
        <f>SUM(B13:AQ13)+AZ13</f>
        <v>10</v>
      </c>
      <c r="BB13" s="24">
        <f>RANK(BA13,$BA$3:$BA$23,0)</f>
        <v>1</v>
      </c>
    </row>
    <row r="14" spans="1:54" ht="24.95" customHeight="1">
      <c r="A14" s="98"/>
      <c r="B14" s="31"/>
      <c r="C14" s="30"/>
      <c r="D14" s="58">
        <v>0</v>
      </c>
      <c r="E14" s="29"/>
      <c r="F14" s="30"/>
      <c r="G14" s="58"/>
      <c r="H14" s="29"/>
      <c r="I14" s="30"/>
      <c r="J14" s="58"/>
      <c r="K14" s="41"/>
      <c r="L14" s="41"/>
      <c r="M14" s="42"/>
      <c r="N14" s="29"/>
      <c r="O14" s="30"/>
      <c r="P14" s="58"/>
      <c r="Q14" s="29"/>
      <c r="R14" s="30"/>
      <c r="S14" s="58">
        <v>1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99" t="s">
        <v>64</v>
      </c>
      <c r="B15" s="59">
        <v>17</v>
      </c>
      <c r="C15" s="16"/>
      <c r="D15" s="57"/>
      <c r="E15" s="56"/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/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5"/>
      <c r="B16" s="25"/>
      <c r="C16" s="22">
        <f t="shared" ref="C16" si="48">IF(ISBLANK(B15),"",IF(B15="W",5,IF(B15="L",0,IF(B15&gt;D17,5,IF(B15=D17,3,IF(B15&gt;D17-4,2,IF(B15&gt;=D17/2,1,0)))))))</f>
        <v>5</v>
      </c>
      <c r="D16" s="23"/>
      <c r="E16" s="21"/>
      <c r="F16" s="22" t="str">
        <f t="shared" ref="F16" si="49">IF(ISBLANK(E15),"",IF(E15="W",5,IF(E15="L",0,IF(E15&gt;G17,5,IF(E15=G17,3,IF(E15&gt;G17-4,2,IF(E15&gt;=G17/2,1,0)))))))</f>
        <v/>
      </c>
      <c r="G16" s="23"/>
      <c r="H16" s="21"/>
      <c r="I16" s="22" t="str">
        <f t="shared" ref="I16" si="50">IF(ISBLANK(H15),"",IF(H15="W",5,IF(H15="L",0,IF(H15&gt;J17,5,IF(H15=J17,3,IF(H15&gt;J17-4,2,IF(H15&gt;=J17/2,1,0)))))))</f>
        <v/>
      </c>
      <c r="J16" s="23"/>
      <c r="K16" s="21"/>
      <c r="L16" s="22" t="str">
        <f t="shared" ref="L16" si="51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2">IF(ISBLANK(Q15),"",IF(Q15="W",5,IF(Q15="L",0,IF(Q15&gt;S17,5,IF(Q15=S17,3,IF(Q15&gt;S17-4,2,IF(Q15&gt;=S17/2,1,0)))))))</f>
        <v/>
      </c>
      <c r="S16" s="23"/>
      <c r="T16" s="22"/>
      <c r="U16" s="22" t="str">
        <f t="shared" ref="U16" si="53">IF(ISBLANK(T15),"",IF(T15="W",5,IF(T15="L",0,IF(T15&gt;V17,5,IF(T15=V17,3,IF(T15&gt;V17-4,2,IF(T15&gt;=V17/2,1,0)))))))</f>
        <v/>
      </c>
      <c r="V16" s="24"/>
      <c r="W16" s="25"/>
      <c r="X16" s="22" t="str">
        <f t="shared" ref="X16" si="54">IF(ISBLANK(W15),"",IF(W15="W",5,IF(W15="L",0,IF(W15&gt;Y17,5,IF(W15=Y17,3,IF(W15&gt;Y17-4,2,IF(W15&gt;=Y17/2,1,0)))))))</f>
        <v/>
      </c>
      <c r="Y16" s="23"/>
      <c r="Z16" s="21"/>
      <c r="AA16" s="22" t="str">
        <f t="shared" ref="AA16" si="55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6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7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8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9">IF(ISBLANK(AO15),"",IF(AO15="W",5,IF(AO15="L",0,IF(AO15&gt;AQ17,5,IF(AO15=AQ17,3,IF(AO15&gt;AQ17-4,2,IF(AO15&gt;=AQ17/2,1,0)))))))</f>
        <v/>
      </c>
      <c r="AQ16" s="24"/>
      <c r="AR16" s="64">
        <f>12-(COUNTBLANK(B16:AQ16)-30)</f>
        <v>1</v>
      </c>
      <c r="AS16" s="23">
        <f>COUNTIF(B16:AQ16,5)</f>
        <v>1</v>
      </c>
      <c r="AT16" s="68">
        <f>COUNTIF(B16:AQ16,3)</f>
        <v>0</v>
      </c>
      <c r="AU16" s="23">
        <f>AR16-AS16-AT16</f>
        <v>0</v>
      </c>
      <c r="AV16" s="64">
        <f>SUM(B15:AQ15)</f>
        <v>17</v>
      </c>
      <c r="AW16" s="68">
        <f>SUM(B17:AQ17)</f>
        <v>4</v>
      </c>
      <c r="AX16" s="23">
        <f>AV16-AW16</f>
        <v>13</v>
      </c>
      <c r="AY16" s="78">
        <f>AV16/AW16</f>
        <v>4.25</v>
      </c>
      <c r="AZ16" s="51"/>
      <c r="BA16" s="85">
        <f>SUM(B16:AQ16)+AZ16</f>
        <v>5</v>
      </c>
      <c r="BB16" s="24">
        <f>RANK(BA16,$BA$3:$BA$23,0)</f>
        <v>2</v>
      </c>
    </row>
    <row r="17" spans="1:54" ht="24.95" customHeight="1">
      <c r="A17" s="98"/>
      <c r="B17" s="31"/>
      <c r="C17" s="30"/>
      <c r="D17" s="58">
        <v>4</v>
      </c>
      <c r="E17" s="29"/>
      <c r="F17" s="30"/>
      <c r="G17" s="58"/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99" t="s">
        <v>65</v>
      </c>
      <c r="B18" s="59"/>
      <c r="C18" s="16"/>
      <c r="D18" s="57"/>
      <c r="E18" s="56"/>
      <c r="F18" s="16"/>
      <c r="G18" s="57"/>
      <c r="H18" s="56"/>
      <c r="I18" s="16"/>
      <c r="J18" s="57"/>
      <c r="K18" s="56">
        <v>1</v>
      </c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5"/>
      <c r="B19" s="25"/>
      <c r="C19" s="22" t="str">
        <f t="shared" ref="C19" si="60">IF(ISBLANK(B18),"",IF(B18="W",5,IF(B18="L",0,IF(B18&gt;D20,5,IF(B18=D20,3,IF(B18&gt;D20-4,2,IF(B18&gt;=D20/2,1,0)))))))</f>
        <v/>
      </c>
      <c r="D19" s="23"/>
      <c r="E19" s="21"/>
      <c r="F19" s="22" t="str">
        <f t="shared" ref="F19" si="61">IF(ISBLANK(E18),"",IF(E18="W",5,IF(E18="L",0,IF(E18&gt;G20,5,IF(E18=G20,3,IF(E18&gt;G20-4,2,IF(E18&gt;=G20/2,1,0)))))))</f>
        <v/>
      </c>
      <c r="G19" s="23"/>
      <c r="H19" s="21"/>
      <c r="I19" s="22" t="str">
        <f t="shared" ref="I19" si="62">IF(ISBLANK(H18),"",IF(H18="W",5,IF(H18="L",0,IF(H18&gt;J20,5,IF(H18=J20,3,IF(H18&gt;J20-4,2,IF(H18&gt;=J20/2,1,0)))))))</f>
        <v/>
      </c>
      <c r="J19" s="23"/>
      <c r="K19" s="21"/>
      <c r="L19" s="22">
        <f t="shared" ref="L19" si="63">IF(ISBLANK(K18),"",IF(K18="W",5,IF(K18="L",0,IF(K18&gt;M20,5,IF(K18=M20,3,IF(K18&gt;M20-4,2,IF(K18&gt;=M20/2,1,0)))))))</f>
        <v>0</v>
      </c>
      <c r="M19" s="23"/>
      <c r="N19" s="21"/>
      <c r="O19" s="22" t="str">
        <f t="shared" ref="O19" si="64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5">IF(ISBLANK(T18),"",IF(T18="W",5,IF(T18="L",0,IF(T18&gt;V20,5,IF(T18=V20,3,IF(T18&gt;V20-4,2,IF(T18&gt;=V20/2,1,0)))))))</f>
        <v/>
      </c>
      <c r="V19" s="23"/>
      <c r="W19" s="25"/>
      <c r="X19" s="22" t="str">
        <f t="shared" ref="X19" si="66">IF(ISBLANK(W18),"",IF(W18="W",5,IF(W18="L",0,IF(W18&gt;Y20,5,IF(W18=Y20,3,IF(W18&gt;Y20-4,2,IF(W18&gt;=Y20/2,1,0)))))))</f>
        <v/>
      </c>
      <c r="Y19" s="23"/>
      <c r="Z19" s="21"/>
      <c r="AA19" s="22" t="str">
        <f t="shared" ref="AA19" si="67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70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1">IF(ISBLANK(AO18),"",IF(AO18="W",5,IF(AO18="L",0,IF(AO18&gt;AQ20,5,IF(AO18=AQ20,3,IF(AO18&gt;AQ20-4,2,IF(AO18&gt;=AQ20/2,1,0)))))))</f>
        <v/>
      </c>
      <c r="AQ19" s="24"/>
      <c r="AR19" s="64">
        <f>12-(COUNTBLANK(B19:AQ19)-30)</f>
        <v>1</v>
      </c>
      <c r="AS19" s="23">
        <f>COUNTIF(B19:AQ19,5)</f>
        <v>0</v>
      </c>
      <c r="AT19" s="68">
        <f>COUNTIF(B19:AQ19,3)</f>
        <v>0</v>
      </c>
      <c r="AU19" s="23">
        <f>AR19-AS19-AT19</f>
        <v>1</v>
      </c>
      <c r="AV19" s="64">
        <f>SUM(B18:AQ18)</f>
        <v>1</v>
      </c>
      <c r="AW19" s="68">
        <f>SUM(B20:AQ20)</f>
        <v>9</v>
      </c>
      <c r="AX19" s="23">
        <f>AV19-AW19</f>
        <v>-8</v>
      </c>
      <c r="AY19" s="78">
        <f>AV19/AW19</f>
        <v>0.1111111111111111</v>
      </c>
      <c r="AZ19" s="51"/>
      <c r="BA19" s="85">
        <f>SUM(B19:AQ19)+AZ19</f>
        <v>0</v>
      </c>
      <c r="BB19" s="24">
        <f>RANK(BA19,$BA$3:$BA$23,0)</f>
        <v>4</v>
      </c>
    </row>
    <row r="20" spans="1:54" ht="24.95" customHeight="1">
      <c r="A20" s="98"/>
      <c r="B20" s="31"/>
      <c r="C20" s="30"/>
      <c r="D20" s="58"/>
      <c r="E20" s="29"/>
      <c r="F20" s="30"/>
      <c r="G20" s="58"/>
      <c r="H20" s="29"/>
      <c r="I20" s="30"/>
      <c r="J20" s="58"/>
      <c r="K20" s="29"/>
      <c r="L20" s="30"/>
      <c r="M20" s="58">
        <v>9</v>
      </c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5" t="s">
        <v>60</v>
      </c>
      <c r="B21" s="89"/>
      <c r="D21" s="33"/>
      <c r="E21" s="55"/>
      <c r="G21" s="33"/>
      <c r="H21" s="55"/>
      <c r="J21" s="33"/>
      <c r="K21" s="55"/>
      <c r="M21" s="33"/>
      <c r="N21" s="55"/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5"/>
      <c r="B22" s="25"/>
      <c r="C22" s="22" t="str">
        <f t="shared" ref="C22" si="72">IF(ISBLANK(B21),"",IF(B21="W",5,IF(B21="L",0,IF(B21&gt;D23,5,IF(B21=D23,3,IF(B21&gt;D23-4,2,IF(B21&gt;=D23/2,1,0)))))))</f>
        <v/>
      </c>
      <c r="D22" s="23"/>
      <c r="E22" s="21"/>
      <c r="F22" s="22" t="str">
        <f t="shared" ref="F22" si="73">IF(ISBLANK(E21),"",IF(E21="W",5,IF(E21="L",0,IF(E21&gt;G23,5,IF(E21=G23,3,IF(E21&gt;G23-4,2,IF(E21&gt;=G23/2,1,0)))))))</f>
        <v/>
      </c>
      <c r="G22" s="23"/>
      <c r="H22" s="21"/>
      <c r="I22" s="22" t="str">
        <f t="shared" ref="I22" si="74">IF(ISBLANK(H21),"",IF(H21="W",5,IF(H21="L",0,IF(H21&gt;J23,5,IF(H21=J23,3,IF(H21&gt;J23-4,2,IF(H21&gt;=J23/2,1,0)))))))</f>
        <v/>
      </c>
      <c r="J22" s="23"/>
      <c r="K22" s="21"/>
      <c r="L22" s="22" t="str">
        <f t="shared" ref="L22" si="75">IF(ISBLANK(K21),"",IF(K21="W",5,IF(K21="L",0,IF(K21&gt;M23,5,IF(K21=M23,3,IF(K21&gt;M23-4,2,IF(K21&gt;=M23/2,1,0)))))))</f>
        <v/>
      </c>
      <c r="M22" s="23"/>
      <c r="N22" s="21"/>
      <c r="O22" s="22" t="str">
        <f t="shared" ref="O22" si="76">IF(ISBLANK(N21),"",IF(N21="W",5,IF(N21="L",0,IF(N21&gt;P23,5,IF(N21=P23,3,IF(N21&gt;P23-4,2,IF(N21&gt;=P23/2,1,0)))))))</f>
        <v/>
      </c>
      <c r="P22" s="23"/>
      <c r="Q22" s="21"/>
      <c r="R22" s="22" t="str">
        <f t="shared" ref="R22" si="77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8">IF(ISBLANK(W21),"",IF(W21="W",5,IF(W21="L",0,IF(W21&gt;Y23,5,IF(W21=Y23,3,IF(W21&gt;Y23-4,2,IF(W21&gt;=Y23/2,1,0)))))))</f>
        <v/>
      </c>
      <c r="Y22" s="23"/>
      <c r="Z22" s="21"/>
      <c r="AA22" s="22" t="str">
        <f t="shared" ref="AA22" si="79">IF(ISBLANK(Z21),"",IF(Z21="W",5,IF(Z21="L",0,IF(Z21&gt;AB23,5,IF(Z21=AB23,3,IF(Z21&gt;AB23-4,2,IF(Z21&gt;=AB23/2,1,0)))))))</f>
        <v/>
      </c>
      <c r="AB22" s="23"/>
      <c r="AC22" s="21"/>
      <c r="AD22" s="22" t="str">
        <f t="shared" ref="AD22" si="80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1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2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3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0</v>
      </c>
      <c r="AS22" s="23">
        <f>COUNTIF(B22:AQ22,5)</f>
        <v>0</v>
      </c>
      <c r="AT22" s="68">
        <f>COUNTIF(B22:AQ22,3)</f>
        <v>0</v>
      </c>
      <c r="AU22" s="23">
        <f>AR22-AS22-AT22</f>
        <v>0</v>
      </c>
      <c r="AV22" s="64">
        <f>SUM(B21:AQ21)</f>
        <v>0</v>
      </c>
      <c r="AW22" s="68">
        <f>SUM(B23:AQ23)</f>
        <v>0</v>
      </c>
      <c r="AX22" s="23">
        <f>AV22-AW22</f>
        <v>0</v>
      </c>
      <c r="AY22" s="78" t="e">
        <f>AV22/AW22</f>
        <v>#DIV/0!</v>
      </c>
      <c r="AZ22" s="51"/>
      <c r="BA22" s="85">
        <f>SUM(B22:AQ22)+AZ22</f>
        <v>0</v>
      </c>
      <c r="BB22" s="24">
        <f>RANK(BA22,$BA$3:$BA$23,0)</f>
        <v>4</v>
      </c>
    </row>
    <row r="23" spans="1:54" ht="24.95" customHeight="1" thickBot="1">
      <c r="A23" s="96"/>
      <c r="B23" s="45"/>
      <c r="C23" s="46"/>
      <c r="D23" s="60"/>
      <c r="E23" s="47"/>
      <c r="F23" s="46"/>
      <c r="G23" s="60"/>
      <c r="H23" s="47"/>
      <c r="I23" s="46"/>
      <c r="J23" s="60"/>
      <c r="K23" s="47"/>
      <c r="L23" s="46"/>
      <c r="M23" s="60"/>
      <c r="N23" s="47"/>
      <c r="O23" s="46"/>
      <c r="P23" s="60"/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76</v>
      </c>
      <c r="AS25" s="76">
        <f>SUM(AS3:AS23)</f>
        <v>4</v>
      </c>
      <c r="AT25" s="76"/>
      <c r="AU25" s="76">
        <f>SUM(AU3:AU23)</f>
        <v>4</v>
      </c>
      <c r="AV25" s="76">
        <f>SUM(AV3:AV23)</f>
        <v>56</v>
      </c>
      <c r="AW25" s="76">
        <f>SUM(AW3:AW23)</f>
        <v>56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DIVISION 1</vt:lpstr>
      <vt:lpstr>DIVISION 2</vt:lpstr>
      <vt:lpstr>DIVISION 3</vt:lpstr>
      <vt:lpstr>DIVISION 4</vt:lpstr>
      <vt:lpstr>DIVISION 5</vt:lpstr>
      <vt:lpstr>DIVISION 6</vt:lpstr>
      <vt:lpstr>BEE DIV A</vt:lpstr>
      <vt:lpstr>BEE DIV B</vt:lpstr>
      <vt:lpstr>'BEE DIV A'!Print_Area</vt:lpstr>
      <vt:lpstr>'BEE DIV B'!Print_Area</vt:lpstr>
      <vt:lpstr>'DIVISION 1'!Print_Area</vt:lpstr>
      <vt:lpstr>'DIVISION 2'!Print_Area</vt:lpstr>
      <vt:lpstr>'DIVISION 3'!Print_Area</vt:lpstr>
      <vt:lpstr>'DIVISION 4'!Print_Area</vt:lpstr>
      <vt:lpstr>'DIVISION 5'!Print_Area</vt:lpstr>
      <vt:lpstr>'DIVISION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</dc:creator>
  <cp:keywords/>
  <dc:description/>
  <cp:lastModifiedBy>Geoff Turner</cp:lastModifiedBy>
  <cp:revision/>
  <dcterms:created xsi:type="dcterms:W3CDTF">2022-03-13T16:55:38Z</dcterms:created>
  <dcterms:modified xsi:type="dcterms:W3CDTF">2024-10-17T09:45:34Z</dcterms:modified>
  <cp:category/>
  <cp:contentStatus/>
</cp:coreProperties>
</file>